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190" tabRatio="587" activeTab="1"/>
  </bookViews>
  <sheets>
    <sheet name="Bao cao diem HKI " sheetId="1" r:id="rId1"/>
    <sheet name="Hai mat GD HK I" sheetId="2" r:id="rId2"/>
    <sheet name="Thong tin HS HK I" sheetId="3" r:id="rId3"/>
    <sheet name="Bao cao khuyet tat HKI " sheetId="4" r:id="rId4"/>
    <sheet name="Giao vien" sheetId="5" state="hidden" r:id="rId5"/>
  </sheets>
  <externalReferences>
    <externalReference r:id="rId8"/>
  </externalReferences>
  <definedNames>
    <definedName name="_xlnm._FilterDatabase" localSheetId="4" hidden="1">'Giao vien'!$G$12:$P$429</definedName>
    <definedName name="_xlnm.Print_Titles" localSheetId="0">'Bao cao diem HKI '!$5:$6</definedName>
  </definedNames>
  <calcPr fullCalcOnLoad="1"/>
</workbook>
</file>

<file path=xl/sharedStrings.xml><?xml version="1.0" encoding="utf-8"?>
<sst xmlns="http://schemas.openxmlformats.org/spreadsheetml/2006/main" count="3005" uniqueCount="784">
  <si>
    <t>Khối</t>
  </si>
  <si>
    <t>Nữ</t>
  </si>
  <si>
    <t>Dân tộc</t>
  </si>
  <si>
    <t>Nữ DT</t>
  </si>
  <si>
    <t>Con LS</t>
  </si>
  <si>
    <t>Con TB</t>
  </si>
  <si>
    <t>Con mồ côi cả cha lẫn mẹ</t>
  </si>
  <si>
    <t>Số HS đầu năm học</t>
  </si>
  <si>
    <t>Số HS bỏ học</t>
  </si>
  <si>
    <t>Tỉ lệ HS bỏ học</t>
  </si>
  <si>
    <t>Cộng</t>
  </si>
  <si>
    <t>SL</t>
  </si>
  <si>
    <t>Khá</t>
  </si>
  <si>
    <t>Trung bình</t>
  </si>
  <si>
    <t>Yếu</t>
  </si>
  <si>
    <t>Con mồ côi cha hoặc mẹ</t>
  </si>
  <si>
    <t>Tổng số HS</t>
  </si>
  <si>
    <t>2. Duy trì sĩ số</t>
  </si>
  <si>
    <t>HS chuyển đến từ các trường</t>
  </si>
  <si>
    <t>ngoài T.phố</t>
  </si>
  <si>
    <t>trong 
T. phố</t>
  </si>
  <si>
    <t>HS chuyển đi các trường (hoặc chết)</t>
  </si>
  <si>
    <t>Tỉ lệ duy trì sĩ số</t>
  </si>
  <si>
    <t>Tiếng Anh</t>
  </si>
  <si>
    <t>Tiếng Trung</t>
  </si>
  <si>
    <t>Tự chọn tin học</t>
  </si>
  <si>
    <t>Tự chọn  N. ngữ 2</t>
  </si>
  <si>
    <t>Nghề PT</t>
  </si>
  <si>
    <t>3. Nguyên nhân học sinh bỏ học</t>
  </si>
  <si>
    <t>Số HS bị đuổi học</t>
  </si>
  <si>
    <t>Các nguyên nhân</t>
  </si>
  <si>
    <t>TRƯỜNG THCS TRÀ CỔ</t>
  </si>
  <si>
    <t>Trà Cổ</t>
  </si>
  <si>
    <t>TRƯỜNG THCS BÌNH NGỌC</t>
  </si>
  <si>
    <t>Bình Ngọc</t>
  </si>
  <si>
    <t>TRƯỜNG THCS HẢI HOÀ</t>
  </si>
  <si>
    <t>Hải Hoà</t>
  </si>
  <si>
    <t>TRƯỜNG THCS HOÀ LẠC</t>
  </si>
  <si>
    <t>Hoà Lạc</t>
  </si>
  <si>
    <t>TRƯỜNG THCS HẢI XUÂN</t>
  </si>
  <si>
    <t>Hải Xuân</t>
  </si>
  <si>
    <t>TRƯỜNG THCS KA LONG</t>
  </si>
  <si>
    <t>Ka Long</t>
  </si>
  <si>
    <t>TRƯỜNG THCS NINH DƯƠNG</t>
  </si>
  <si>
    <t>Ninh Dương</t>
  </si>
  <si>
    <t>TRƯỜNG THCS VẠN NINH</t>
  </si>
  <si>
    <t>Vạn Ninh</t>
  </si>
  <si>
    <t>TRƯỜNG THCS HẢI YÊN</t>
  </si>
  <si>
    <t>Hải Yên</t>
  </si>
  <si>
    <t>TRƯỜNG THCS HẢI ĐÔNG</t>
  </si>
  <si>
    <t>Hải Đông</t>
  </si>
  <si>
    <t>TRƯỜNG THCS HẢI TIẾN</t>
  </si>
  <si>
    <t>Hải Tiến</t>
  </si>
  <si>
    <t>TRƯỜNG THCS QUẢNG NGHĨA</t>
  </si>
  <si>
    <t>Quảng Nghĩa</t>
  </si>
  <si>
    <t>TRƯỜNG THCS VĨNH THỰC</t>
  </si>
  <si>
    <t>Vĩnh Thực</t>
  </si>
  <si>
    <t>TRƯỜNG PTCS VĨNH TRUNG</t>
  </si>
  <si>
    <t>Vĩnh Trung</t>
  </si>
  <si>
    <t>TRƯỜNG PTCS BẮC SƠN</t>
  </si>
  <si>
    <t>Bắc Sơn</t>
  </si>
  <si>
    <t>TRƯỜNG PTCS HẢI SƠN</t>
  </si>
  <si>
    <t>Hải Sơn</t>
  </si>
  <si>
    <t>TRƯỜNG NHẬP TÊN TRƯỜNG</t>
  </si>
  <si>
    <t>…….</t>
  </si>
  <si>
    <t>PHÒNG GD&amp;ĐT MÓNG CÁI</t>
  </si>
  <si>
    <t>HIỆU TRƯỞNG</t>
  </si>
  <si>
    <t>Người lập bảng</t>
  </si>
  <si>
    <t>Khối 6</t>
  </si>
  <si>
    <t>Khối 7</t>
  </si>
  <si>
    <t>Khối 8</t>
  </si>
  <si>
    <t>Khối 9</t>
  </si>
  <si>
    <t>- Nguyên nhân khác:</t>
  </si>
  <si>
    <t>- Xa trường, đi lại khó khăn:</t>
  </si>
  <si>
    <t>- Học lực yếu, kém:</t>
  </si>
  <si>
    <t>1. Hạnh kiểm</t>
  </si>
  <si>
    <t>Số HS</t>
  </si>
  <si>
    <t>2. Học lực</t>
  </si>
  <si>
    <t>3. Số lớp, số HS học tiếng Anh, tiếng Trung, T.chọn Tin học, T.chọn Ngoại ngữ 2, nghề Phổ thông</t>
  </si>
  <si>
    <t>T.Anh</t>
  </si>
  <si>
    <t>T.Trung</t>
  </si>
  <si>
    <t>T.chọn TH</t>
  </si>
  <si>
    <t>T.chọn N.ngữ 2</t>
  </si>
  <si>
    <t>TT</t>
  </si>
  <si>
    <t>Họ và tên giáo viên</t>
  </si>
  <si>
    <t>Trình độ chuyên môn</t>
  </si>
  <si>
    <t>Sinh năm</t>
  </si>
  <si>
    <t>Toán 6</t>
  </si>
  <si>
    <t>Toán</t>
  </si>
  <si>
    <t>Sinh</t>
  </si>
  <si>
    <t>Văn</t>
  </si>
  <si>
    <t>Anh</t>
  </si>
  <si>
    <t>Trung</t>
  </si>
  <si>
    <t>Họ và tên</t>
  </si>
  <si>
    <t>Chuyên môn</t>
  </si>
  <si>
    <t>Toán 7</t>
  </si>
  <si>
    <t>Toán 8</t>
  </si>
  <si>
    <t>Toán 9</t>
  </si>
  <si>
    <t>MT</t>
  </si>
  <si>
    <t>TD</t>
  </si>
  <si>
    <t>Lí 6</t>
  </si>
  <si>
    <t>Lí 7</t>
  </si>
  <si>
    <t>Lí 8</t>
  </si>
  <si>
    <t>Lí 9</t>
  </si>
  <si>
    <t>Hoá 8</t>
  </si>
  <si>
    <t>Hoá 9</t>
  </si>
  <si>
    <t>Sinh 6</t>
  </si>
  <si>
    <t>Sinh 7</t>
  </si>
  <si>
    <t>Sinh 8</t>
  </si>
  <si>
    <t>Sinh 9</t>
  </si>
  <si>
    <t>Văn 6</t>
  </si>
  <si>
    <t>Văn 7</t>
  </si>
  <si>
    <t>Văn 8</t>
  </si>
  <si>
    <t>Văn 9</t>
  </si>
  <si>
    <t>Sử 6</t>
  </si>
  <si>
    <t>Sử 7</t>
  </si>
  <si>
    <t>Sử 8</t>
  </si>
  <si>
    <t>Sử 9</t>
  </si>
  <si>
    <t>Địa 6</t>
  </si>
  <si>
    <t>Địa 7</t>
  </si>
  <si>
    <t>Địa 8</t>
  </si>
  <si>
    <t>Địa 9</t>
  </si>
  <si>
    <t>Anh 6</t>
  </si>
  <si>
    <t>Anh 7</t>
  </si>
  <si>
    <t>Anh 8</t>
  </si>
  <si>
    <t>Anh 9</t>
  </si>
  <si>
    <t>Trung 6</t>
  </si>
  <si>
    <t>Trung 7</t>
  </si>
  <si>
    <t>Trung 8</t>
  </si>
  <si>
    <t>Trung 9</t>
  </si>
  <si>
    <t>Nhạc 6</t>
  </si>
  <si>
    <t>Nhạc 7</t>
  </si>
  <si>
    <t>Nhạc 8</t>
  </si>
  <si>
    <t>Nhạc 9</t>
  </si>
  <si>
    <t>MT 6</t>
  </si>
  <si>
    <t>MT 7</t>
  </si>
  <si>
    <t>MT 8</t>
  </si>
  <si>
    <t>MT 9</t>
  </si>
  <si>
    <t>TD 6</t>
  </si>
  <si>
    <t>TD 7</t>
  </si>
  <si>
    <t>TD 8</t>
  </si>
  <si>
    <t>TD 9</t>
  </si>
  <si>
    <t>CN 6</t>
  </si>
  <si>
    <t>CN 7</t>
  </si>
  <si>
    <t>CN 8</t>
  </si>
  <si>
    <t>CN 9</t>
  </si>
  <si>
    <t>Năm sinh</t>
  </si>
  <si>
    <t>Nguyễn Thị Thanh Nhàn</t>
  </si>
  <si>
    <t>THCS Trà Cổ</t>
  </si>
  <si>
    <t>Nguyễn Văn Nghĩa</t>
  </si>
  <si>
    <t>Hiệu trưởng</t>
  </si>
  <si>
    <t xml:space="preserve">ĐHSP Toán </t>
  </si>
  <si>
    <t>Vũ Thị Lưỡng</t>
  </si>
  <si>
    <t>Hiệu phó</t>
  </si>
  <si>
    <t xml:space="preserve">CĐSP Văn </t>
  </si>
  <si>
    <t xml:space="preserve">Nguyễn Thị Thu </t>
  </si>
  <si>
    <t>Giáo viên</t>
  </si>
  <si>
    <t>CĐSP Sử</t>
  </si>
  <si>
    <t>Vũ Văn Hơn</t>
  </si>
  <si>
    <t>CĐSP Sinh Kỹ</t>
  </si>
  <si>
    <t>Lê Thị Khái</t>
  </si>
  <si>
    <t xml:space="preserve">CĐSP Toán </t>
  </si>
  <si>
    <t>Lâm Thị Hồng</t>
  </si>
  <si>
    <t>Hoàng Thị Thơ</t>
  </si>
  <si>
    <t>Hoàng Thị Ái</t>
  </si>
  <si>
    <t xml:space="preserve">CĐSP Toán Kỹ </t>
  </si>
  <si>
    <t>Bùi Thị Cẩm</t>
  </si>
  <si>
    <t>Nguyễn Thị Nguyệt</t>
  </si>
  <si>
    <t>Trần Thị Tiền</t>
  </si>
  <si>
    <t xml:space="preserve">Nguyễn Thi Nhượng </t>
  </si>
  <si>
    <t>Nguyễn Thị Thoa</t>
  </si>
  <si>
    <t>ĐHSP T.Anh</t>
  </si>
  <si>
    <t>Nguyễn Thị Hương</t>
  </si>
  <si>
    <t>Trần Thị Thanh Nga</t>
  </si>
  <si>
    <t>Trần Lợi</t>
  </si>
  <si>
    <t>CĐSP Nhạc</t>
  </si>
  <si>
    <t>Hoàng Minh Thu</t>
  </si>
  <si>
    <t>Nguyễn Thị Hương Ly</t>
  </si>
  <si>
    <t>Lương Quang Huy</t>
  </si>
  <si>
    <t xml:space="preserve">ĐHSP Văn </t>
  </si>
  <si>
    <t>Hoàng Thị Thu</t>
  </si>
  <si>
    <t>Văn thư</t>
  </si>
  <si>
    <t>TC Kế toán</t>
  </si>
  <si>
    <t>Phạm Thu Hằng</t>
  </si>
  <si>
    <t>Kế toán</t>
  </si>
  <si>
    <t>THCS Bình Ngọc</t>
  </si>
  <si>
    <t>Hoàng Đức Việt</t>
  </si>
  <si>
    <t>ĐHSP Toán</t>
  </si>
  <si>
    <t>CĐSP Văn</t>
  </si>
  <si>
    <t>Hoàng Thị Liễu</t>
  </si>
  <si>
    <t>CĐSP Toán</t>
  </si>
  <si>
    <t>Đoàn Văn Đông</t>
  </si>
  <si>
    <t>Nguyễn Thị Viễn</t>
  </si>
  <si>
    <t>CĐSP Sinh</t>
  </si>
  <si>
    <t>Nguyễn Thị Dương</t>
  </si>
  <si>
    <t>Lê Thị Kim Lan</t>
  </si>
  <si>
    <t>Đinh Thị Mỳ</t>
  </si>
  <si>
    <t>Đoàn Thị Hường</t>
  </si>
  <si>
    <t>Lại Thi Thu</t>
  </si>
  <si>
    <t>Nguyễn Hải Bình</t>
  </si>
  <si>
    <t>Vũ Ngọc Chuyên</t>
  </si>
  <si>
    <t>Trần Thị Hồng Thái</t>
  </si>
  <si>
    <t xml:space="preserve">Nguyễn Thị Thanh </t>
  </si>
  <si>
    <t>Nguyễn Thị Thanh Thúy</t>
  </si>
  <si>
    <t>THCS Hải Hòa</t>
  </si>
  <si>
    <t>Phạm Thanh Huyền</t>
  </si>
  <si>
    <t xml:space="preserve">Hiệu phó </t>
  </si>
  <si>
    <t>Hoàng Thị Hường</t>
  </si>
  <si>
    <t xml:space="preserve">Giáo viên </t>
  </si>
  <si>
    <t>Nguyễn Thị Hồng</t>
  </si>
  <si>
    <t>CĐSP Hoá Sinh</t>
  </si>
  <si>
    <t>Hứa Thị Xuân</t>
  </si>
  <si>
    <t>Trần Thị Chúc</t>
  </si>
  <si>
    <t>Lê Hồng Kỳ</t>
  </si>
  <si>
    <t>Phạm Thị Hường</t>
  </si>
  <si>
    <t>Phạm Thị Oanh</t>
  </si>
  <si>
    <t>Bùi Thị Hạnh</t>
  </si>
  <si>
    <t>Nguyễn Thị Thuý</t>
  </si>
  <si>
    <t>Hoàng Thị Y</t>
  </si>
  <si>
    <t>Đỗ Thị Giang</t>
  </si>
  <si>
    <t>Phạm Thi Bằng</t>
  </si>
  <si>
    <t>Trần Thị Thỉnh</t>
  </si>
  <si>
    <t>Lê Thị Lưu</t>
  </si>
  <si>
    <t>Vi Thị Đường</t>
  </si>
  <si>
    <t>Phạm Thị Hải</t>
  </si>
  <si>
    <t>Hoàng Thị Nhung</t>
  </si>
  <si>
    <t>Vi Văn Lạp</t>
  </si>
  <si>
    <t>Trần Quốc Hoà</t>
  </si>
  <si>
    <t>CĐSP Sinh Thể</t>
  </si>
  <si>
    <t>Nguyễn Văn Sơn</t>
  </si>
  <si>
    <t xml:space="preserve">Trần Mộc Kíu </t>
  </si>
  <si>
    <t>Bùi Thị Ly</t>
  </si>
  <si>
    <t>Vũ Thị Thu Huyền</t>
  </si>
  <si>
    <t>CĐSP Toán Lý</t>
  </si>
  <si>
    <t>Vũ Thị Khuyên</t>
  </si>
  <si>
    <t xml:space="preserve">CĐSP Sinh Địa </t>
  </si>
  <si>
    <t>Trịnh Thị Hằng</t>
  </si>
  <si>
    <t>Vũ Thị Hường</t>
  </si>
  <si>
    <t xml:space="preserve">ĐHSP Địa </t>
  </si>
  <si>
    <t>Nguyễn Thị Bắc</t>
  </si>
  <si>
    <t>Nguyễn Thị Biển</t>
  </si>
  <si>
    <t>Nguyễn Mạnh Trường</t>
  </si>
  <si>
    <t>Lê Kim Phượng</t>
  </si>
  <si>
    <t>Hành chính</t>
  </si>
  <si>
    <t>Nguyễn Thị Ngà</t>
  </si>
  <si>
    <t>Đỗ Thị Thoa</t>
  </si>
  <si>
    <t>Trần Nguyệt Hà</t>
  </si>
  <si>
    <t>Vũ Thị Huệ</t>
  </si>
  <si>
    <t>Hoàng Quốc Tuấn</t>
  </si>
  <si>
    <t>Y tế</t>
  </si>
  <si>
    <t>TC Y tế</t>
  </si>
  <si>
    <t>THCS Hòa Lạc</t>
  </si>
  <si>
    <t>Phạm Thị Thu Hà</t>
  </si>
  <si>
    <t>Vũ Thị Thu</t>
  </si>
  <si>
    <t>Diêu Hồng Liên</t>
  </si>
  <si>
    <t xml:space="preserve">Nguyễn Linh Thảo </t>
  </si>
  <si>
    <t>Phạm Thiị Sơn</t>
  </si>
  <si>
    <t>TPCM</t>
  </si>
  <si>
    <t xml:space="preserve">Nguyễn Thị Thiệm </t>
  </si>
  <si>
    <t>Trần Thị Quỳnh</t>
  </si>
  <si>
    <t>Nguyễn Linh Chi</t>
  </si>
  <si>
    <t xml:space="preserve">Nguyễn Kim Hải </t>
  </si>
  <si>
    <t xml:space="preserve">Phạm Thị Chiền </t>
  </si>
  <si>
    <t>TTCM</t>
  </si>
  <si>
    <t xml:space="preserve">Vy Thị Hiền </t>
  </si>
  <si>
    <t xml:space="preserve">Lê Ngọc Bích </t>
  </si>
  <si>
    <t xml:space="preserve">Trần Kim Anh </t>
  </si>
  <si>
    <t>Trần Thị Lan</t>
  </si>
  <si>
    <t>Nguyễn Ngọc Thư</t>
  </si>
  <si>
    <t xml:space="preserve">Dương Thị Hiền </t>
  </si>
  <si>
    <t>TPT</t>
  </si>
  <si>
    <t>ĐHSP Văn</t>
  </si>
  <si>
    <t>Trần Thị Thúy Hường</t>
  </si>
  <si>
    <t xml:space="preserve">Đặng Thu Hằng </t>
  </si>
  <si>
    <t xml:space="preserve">Hoàng Thị Mai </t>
  </si>
  <si>
    <t>Đỗ Thị Phương Dung</t>
  </si>
  <si>
    <t xml:space="preserve">Trần Thị Thu Hường </t>
  </si>
  <si>
    <t xml:space="preserve">CĐSP Sinh </t>
  </si>
  <si>
    <t xml:space="preserve">Ngô Thúy Bình </t>
  </si>
  <si>
    <t>TC kế toán</t>
  </si>
  <si>
    <t xml:space="preserve">Vi Thị Hải Hà </t>
  </si>
  <si>
    <t>Nguyễn Văn Giang</t>
  </si>
  <si>
    <t xml:space="preserve">Lương Thị Viễn </t>
  </si>
  <si>
    <t xml:space="preserve">CĐSP Toán  </t>
  </si>
  <si>
    <t>Nguyễn Thị Nga</t>
  </si>
  <si>
    <t xml:space="preserve">CĐSP Sinh Thể </t>
  </si>
  <si>
    <t xml:space="preserve">Đinh Công Thép </t>
  </si>
  <si>
    <t xml:space="preserve">CĐSP Nhạc </t>
  </si>
  <si>
    <t xml:space="preserve">Nguyễn Thị Thu Hiền </t>
  </si>
  <si>
    <t>Hoàng Thị Thủy</t>
  </si>
  <si>
    <t xml:space="preserve">Đặng Thị Hằng </t>
  </si>
  <si>
    <t xml:space="preserve">Nguyễn Thanh Tú </t>
  </si>
  <si>
    <t>Nguyễn Ninh Phương</t>
  </si>
  <si>
    <t xml:space="preserve">Vũ Văn Lợi </t>
  </si>
  <si>
    <t>Phạm Thị Chuyên</t>
  </si>
  <si>
    <t>ĐHSP Hoá</t>
  </si>
  <si>
    <t>Nguyễn Thị Ngọc</t>
  </si>
  <si>
    <t>Chung Thị Ngọc</t>
  </si>
  <si>
    <t xml:space="preserve">Phạm Huyền Thanh </t>
  </si>
  <si>
    <t xml:space="preserve">CĐSP Hoá Sinh </t>
  </si>
  <si>
    <t>Phạm Thị Hương</t>
  </si>
  <si>
    <t>Thiết bị</t>
  </si>
  <si>
    <t xml:space="preserve">CĐSP Kỹ thuật </t>
  </si>
  <si>
    <t xml:space="preserve">Vũ Thị Thanh Xuân </t>
  </si>
  <si>
    <t>Đặng Kim Oanh</t>
  </si>
  <si>
    <t>THCS Hải Xuân</t>
  </si>
  <si>
    <t>Nguyễn Văn Hương</t>
  </si>
  <si>
    <t>Trần Thị Bình</t>
  </si>
  <si>
    <t>Phùng Thị  Diệp</t>
  </si>
  <si>
    <t>Trần Thị Duyên</t>
  </si>
  <si>
    <t xml:space="preserve">CĐSP Toán Lý </t>
  </si>
  <si>
    <t>Nguyễn Thị Đào</t>
  </si>
  <si>
    <t>Nguyễn Hồng Điệp</t>
  </si>
  <si>
    <t>Trần Thị Giáp</t>
  </si>
  <si>
    <t>Hoàng Vũ Hà</t>
  </si>
  <si>
    <t>Phùng Thị Hải Hà</t>
  </si>
  <si>
    <t>Vũ Thị Hạnh</t>
  </si>
  <si>
    <t>Đinh Văn Hằng</t>
  </si>
  <si>
    <t>CĐSP Hoá sinh</t>
  </si>
  <si>
    <t>Bùi Thị Thu Hiền</t>
  </si>
  <si>
    <t>CĐSP Văn Sử</t>
  </si>
  <si>
    <t>Lê Thị Như Hoa</t>
  </si>
  <si>
    <t>Vũ Thị Hoa</t>
  </si>
  <si>
    <t>Đỗ Thị Huyền</t>
  </si>
  <si>
    <t>Lê Thị Thu Hương</t>
  </si>
  <si>
    <t xml:space="preserve">CĐSPToán Lý </t>
  </si>
  <si>
    <t>Mễ Tuyết Mai</t>
  </si>
  <si>
    <t>Vi Thị Liên</t>
  </si>
  <si>
    <t>Nguyễn Thiện Linh</t>
  </si>
  <si>
    <t>Phạm Thị Kim Nhung</t>
  </si>
  <si>
    <t>Vi Hồng Nhung</t>
  </si>
  <si>
    <t>Nguyễn Thị Phương</t>
  </si>
  <si>
    <t>Vương Thị Sửu</t>
  </si>
  <si>
    <t>Nguyễn Ngọc Thạch</t>
  </si>
  <si>
    <t>Nguyễn Thị Thọ</t>
  </si>
  <si>
    <t>Nguyễn Thị Thu</t>
  </si>
  <si>
    <t>Đặng Thị Tới</t>
  </si>
  <si>
    <t>Phạm Thị Thu Trang</t>
  </si>
  <si>
    <t>Nghiêm Minh Tú</t>
  </si>
  <si>
    <t>Nguyễn Thị Cẩm Vân</t>
  </si>
  <si>
    <t>Nguyễn Thị Thúy Vân</t>
  </si>
  <si>
    <t>Nguyễn Thị Hải Yến</t>
  </si>
  <si>
    <t>Nguyễn Thị Giàu Loan</t>
  </si>
  <si>
    <t xml:space="preserve">Kế toán </t>
  </si>
  <si>
    <t>THCS Ka Long</t>
  </si>
  <si>
    <t>Nguyễn Văn Quynh</t>
  </si>
  <si>
    <t xml:space="preserve">Hiệu trưởng </t>
  </si>
  <si>
    <t>Cao Tuấn Dũng</t>
  </si>
  <si>
    <t>Nguyễn Thị Vân</t>
  </si>
  <si>
    <t>ĐHSP Sinh</t>
  </si>
  <si>
    <t>Trần Thị Thu Thuỷ</t>
  </si>
  <si>
    <t>Nguyễn Thị Thanh Bình</t>
  </si>
  <si>
    <t>Nguyễn Thị Băng</t>
  </si>
  <si>
    <t>Nguyễn Bích Thuỳ</t>
  </si>
  <si>
    <t>Nguyễn Thị Oanh</t>
  </si>
  <si>
    <t>Phạm Thị Dung</t>
  </si>
  <si>
    <t>Trần Thị Nga</t>
  </si>
  <si>
    <t>Vũ Thị Nam</t>
  </si>
  <si>
    <t>Phạm Thị Thành Loan</t>
  </si>
  <si>
    <t>Trần Trung Kiên</t>
  </si>
  <si>
    <t>Nguyễn Thị Thanh Hương</t>
  </si>
  <si>
    <t>Nguyễn Trọng Hải</t>
  </si>
  <si>
    <t>THSP Nhạc</t>
  </si>
  <si>
    <t>Vũ Hải Tiến</t>
  </si>
  <si>
    <t>Vi Vân Anh</t>
  </si>
  <si>
    <t>Vương Thị Hảo</t>
  </si>
  <si>
    <t>Hoàng Hải Long</t>
  </si>
  <si>
    <t>Trần Thị Thuý Vân</t>
  </si>
  <si>
    <t>Đàm Tuấn Hùng</t>
  </si>
  <si>
    <t>Nguyễn Thị Mai</t>
  </si>
  <si>
    <t>Nguyễn Thị Thu Hương</t>
  </si>
  <si>
    <t>Hoàng Thị Thu Hà</t>
  </si>
  <si>
    <t>Vi Thị Thu Hương</t>
  </si>
  <si>
    <t>Hoàng Hà</t>
  </si>
  <si>
    <t>Đỗ Thuỳ Dương</t>
  </si>
  <si>
    <t>Đặng Hùng Thắng</t>
  </si>
  <si>
    <t>ĐHSP Tin</t>
  </si>
  <si>
    <t>Vũ Tú Anh</t>
  </si>
  <si>
    <t>Hoàng Quang Vinh</t>
  </si>
  <si>
    <t>TB-TN</t>
  </si>
  <si>
    <t>Phạm Thị Khế</t>
  </si>
  <si>
    <t>Đoàn Thị Thanh Thuỷ</t>
  </si>
  <si>
    <t xml:space="preserve">Hoàng Thị Thái Hồng </t>
  </si>
  <si>
    <t>NT-HC</t>
  </si>
  <si>
    <t>TC Văn Thư</t>
  </si>
  <si>
    <t>THCS Ninh Dương</t>
  </si>
  <si>
    <t>Ngô Thị Liên</t>
  </si>
  <si>
    <t>Lê Ngọc Dưỡng</t>
  </si>
  <si>
    <t>ĐH QLGD</t>
  </si>
  <si>
    <t>Chu Thị Nhiễu</t>
  </si>
  <si>
    <t>Nguyễn Thị Cử</t>
  </si>
  <si>
    <t>Nguyễn Thị Đặc</t>
  </si>
  <si>
    <t>Đào Tiến Lân</t>
  </si>
  <si>
    <t>ĐHQLGD</t>
  </si>
  <si>
    <t>Vi Thị Chức</t>
  </si>
  <si>
    <t>Nguyễn Thị Xuân</t>
  </si>
  <si>
    <t>Nguyễn Thị Đoan</t>
  </si>
  <si>
    <t>Lưu Thị Thuý</t>
  </si>
  <si>
    <t>Nguyễn Thị Hiền</t>
  </si>
  <si>
    <t>Phạm Thị Hồng</t>
  </si>
  <si>
    <t>Nguyễn Thị Phượng</t>
  </si>
  <si>
    <t>Nguyễn Thị Long</t>
  </si>
  <si>
    <t>Khiếu Thị Hoa</t>
  </si>
  <si>
    <t>Nguyễn Thị Anh Vân</t>
  </si>
  <si>
    <t>Hoàng Thị Huệ</t>
  </si>
  <si>
    <t>Đặng Thị Dị</t>
  </si>
  <si>
    <t>CĐSP văn</t>
  </si>
  <si>
    <t>Dương Thị Thu</t>
  </si>
  <si>
    <t>Ngô Thị Luyến</t>
  </si>
  <si>
    <t>Phạm Kim Ngân</t>
  </si>
  <si>
    <t>Trần Thị Hương</t>
  </si>
  <si>
    <t>Phạm Thị Thảo</t>
  </si>
  <si>
    <t>Ngô Thị Tuyết</t>
  </si>
  <si>
    <t>Vương Thị Hiền</t>
  </si>
  <si>
    <t>Nguyễn Thị Thủy</t>
  </si>
  <si>
    <t>Bùi Kim Tuyến</t>
  </si>
  <si>
    <t>Trần Thị Hưng</t>
  </si>
  <si>
    <t>Đào Việt Hà</t>
  </si>
  <si>
    <t xml:space="preserve">ĐHSP TD </t>
  </si>
  <si>
    <t>Nguyễn Thị Hường</t>
  </si>
  <si>
    <t>Khổng Thu Hương</t>
  </si>
  <si>
    <t>Ngô Thị Mai Liên</t>
  </si>
  <si>
    <t>CĐSP Toán Tin</t>
  </si>
  <si>
    <t>Đoàn Thị Phương Thảo</t>
  </si>
  <si>
    <t>Chu Thế Thanh</t>
  </si>
  <si>
    <t>Hoàng Thái Phan</t>
  </si>
  <si>
    <t>Đỗ Hải Thành</t>
  </si>
  <si>
    <t xml:space="preserve">Lê Thị Ngọc </t>
  </si>
  <si>
    <t>CĐY tế</t>
  </si>
  <si>
    <t>Đinh Thanh Lan</t>
  </si>
  <si>
    <t xml:space="preserve">TC Kế toán </t>
  </si>
  <si>
    <t>Nguyễn Văn Xuân</t>
  </si>
  <si>
    <t>Nguyễn Tất Thắng</t>
  </si>
  <si>
    <t>ĐHSP GDCD</t>
  </si>
  <si>
    <t>Đỗ Thị Thơm</t>
  </si>
  <si>
    <t>Hoàng Văn Tiền</t>
  </si>
  <si>
    <t>Nguyễn Mai Sen</t>
  </si>
  <si>
    <t>Trần Thị Thu Hiền</t>
  </si>
  <si>
    <t>Trần Thị Tuyết</t>
  </si>
  <si>
    <t>Vi Tiến Dũng</t>
  </si>
  <si>
    <t>Nguyễn Thanh Vân</t>
  </si>
  <si>
    <t>CĐSPToán</t>
  </si>
  <si>
    <t>Trịnh Thị Thu Hiền</t>
  </si>
  <si>
    <t>Đinh Hải Yến</t>
  </si>
  <si>
    <t>Nguyễn  Mai Phương</t>
  </si>
  <si>
    <t>CĐSP Anh</t>
  </si>
  <si>
    <t>Hoàng Thị Thuỳ Dung</t>
  </si>
  <si>
    <t>Đỗ Thị Thu</t>
  </si>
  <si>
    <t>VT-HC</t>
  </si>
  <si>
    <t>TC Văn thư</t>
  </si>
  <si>
    <t>PTCS Vĩnh Trung</t>
  </si>
  <si>
    <t>Trần Tiến Hùng</t>
  </si>
  <si>
    <t>Nguyễn Đạo Dưỡng</t>
  </si>
  <si>
    <t>Hoàng Gia Cát</t>
  </si>
  <si>
    <t>Phạm Thị Bình</t>
  </si>
  <si>
    <t>Đặng Trường Sinh</t>
  </si>
  <si>
    <t>Đào Thị Thúy</t>
  </si>
  <si>
    <t>Trần Thị Lệ</t>
  </si>
  <si>
    <t>Lê Quốc Đông</t>
  </si>
  <si>
    <t>Ngô Thi Hoa</t>
  </si>
  <si>
    <t>Vi Kim Thực</t>
  </si>
  <si>
    <t xml:space="preserve">ĐHSPAnh </t>
  </si>
  <si>
    <t>Nguyên Văn Tuân</t>
  </si>
  <si>
    <t>Trần Công Biên</t>
  </si>
  <si>
    <t>THCS Quảng Nghĩa</t>
  </si>
  <si>
    <t>Lê Thành Chung</t>
  </si>
  <si>
    <t>Nguyễn Thị Lương Duyên</t>
  </si>
  <si>
    <t>Nguyễn  Như Phong</t>
  </si>
  <si>
    <t>Bùi Trọng Tấn</t>
  </si>
  <si>
    <t>Nguyễn Thị Huyền</t>
  </si>
  <si>
    <t>Phạm Tuyết Thanh</t>
  </si>
  <si>
    <t>Lâm Thúy Hằng</t>
  </si>
  <si>
    <t>Nguyễn Viết Thắng</t>
  </si>
  <si>
    <t>Nguyễn Minh Lương</t>
  </si>
  <si>
    <t>Vi Thị Phượng</t>
  </si>
  <si>
    <t>Vũ Thị Thu Thủy</t>
  </si>
  <si>
    <t>TPT Đội</t>
  </si>
  <si>
    <t>Nguyễn Tiến Đào</t>
  </si>
  <si>
    <t>Phạm Thanh Nga</t>
  </si>
  <si>
    <t>Phạm Bá Tuấn</t>
  </si>
  <si>
    <t>Nhân viên</t>
  </si>
  <si>
    <t>CĐ Văn phòng</t>
  </si>
  <si>
    <t>THCS Vĩnh Thực</t>
  </si>
  <si>
    <t>Lê Hồng Dinh</t>
  </si>
  <si>
    <t>Nguyễn Tiến Quyền</t>
  </si>
  <si>
    <t>Phạm Thị Tâm</t>
  </si>
  <si>
    <t>Nguyễn Thị Bích Hằng</t>
  </si>
  <si>
    <t>Vi Kim Thuận</t>
  </si>
  <si>
    <t>Phạm Trung Thành</t>
  </si>
  <si>
    <t>Nguyễn Thị Thu Trang</t>
  </si>
  <si>
    <t>Nguyễn Thị Thanh Vân</t>
  </si>
  <si>
    <t>Âu Thị Hải</t>
  </si>
  <si>
    <t>Nguyễn Thị  Minh Phương</t>
  </si>
  <si>
    <t>Nguyễn Trung Dũng</t>
  </si>
  <si>
    <t>Phạm Văn Chuẩn</t>
  </si>
  <si>
    <t>Ngô Phương Thủy</t>
  </si>
  <si>
    <t xml:space="preserve">CĐSP Văn Địa </t>
  </si>
  <si>
    <t>Trương Thị Ngọc</t>
  </si>
  <si>
    <t>Trần Văn Hợi</t>
  </si>
  <si>
    <t>Phạm Cắm  Nhung</t>
  </si>
  <si>
    <t>THCS Hải Yên</t>
  </si>
  <si>
    <t>Nguyễn Vũ Dược Hồng</t>
  </si>
  <si>
    <t>Đào Thị Thành</t>
  </si>
  <si>
    <t>Nguyễn Kim Ngọc</t>
  </si>
  <si>
    <t>Vi Thị Bé</t>
  </si>
  <si>
    <t>Trương Văn Khái</t>
  </si>
  <si>
    <t>Hà Thị Dung</t>
  </si>
  <si>
    <t xml:space="preserve">CĐSP Địa </t>
  </si>
  <si>
    <t>Nguyễn Thị Huế</t>
  </si>
  <si>
    <t>Vũ Thị Thu Hiền</t>
  </si>
  <si>
    <t>Phạm Thị Kim Oanh</t>
  </si>
  <si>
    <t>Vũ Thị Mai</t>
  </si>
  <si>
    <t>Vũ Thị Kim Oanh</t>
  </si>
  <si>
    <t>Hoàng Thị Vinh</t>
  </si>
  <si>
    <t>Trần Thị Yến</t>
  </si>
  <si>
    <t>Hà Thị Lan</t>
  </si>
  <si>
    <t>Vũ Thị Thuý</t>
  </si>
  <si>
    <t>Nguyễn Thị Huệ</t>
  </si>
  <si>
    <t>Phạm Thị Cung</t>
  </si>
  <si>
    <t xml:space="preserve">CĐSP Hoá Địa </t>
  </si>
  <si>
    <t>Bùi Lưu Ngọc</t>
  </si>
  <si>
    <t>Nguyễn Văn chuyền</t>
  </si>
  <si>
    <t>Bùi Thị Chiền</t>
  </si>
  <si>
    <t>Nguyễn Trung Kiên</t>
  </si>
  <si>
    <t>Vương Thị Điệp</t>
  </si>
  <si>
    <t>Nguyễn Thị Hồi</t>
  </si>
  <si>
    <t>Nguyễn Thị Thuỳ</t>
  </si>
  <si>
    <t>Nguyễn Thị Ngọc Hà</t>
  </si>
  <si>
    <t>Phạm Ngọc Liên</t>
  </si>
  <si>
    <t>Đào Thị Minh Tâm</t>
  </si>
  <si>
    <t>Mai Ngọc Lâm</t>
  </si>
  <si>
    <t>Vi Thị Hồng</t>
  </si>
  <si>
    <t xml:space="preserve">Khổng Thị Ngọc Ánh </t>
  </si>
  <si>
    <t>THCS Hải Đông</t>
  </si>
  <si>
    <t>Nguyễn Hằng Tâm</t>
  </si>
  <si>
    <t>Phạm Văn Viễn</t>
  </si>
  <si>
    <t>Bùi Đông Giang</t>
  </si>
  <si>
    <t>Lê Thị Phú</t>
  </si>
  <si>
    <t>Trần Thị Sửu</t>
  </si>
  <si>
    <t>Nguyễn Thị Thanh Mai</t>
  </si>
  <si>
    <t>Nguyễn Hoàng Hải</t>
  </si>
  <si>
    <t>Phạm Thị Thanh Hoa</t>
  </si>
  <si>
    <t>Trần Văn Doãn</t>
  </si>
  <si>
    <t>Nguyễn Bích Hạnh</t>
  </si>
  <si>
    <t>Vũ Thị Tho</t>
  </si>
  <si>
    <t>Bùi Thị Thanh Phương</t>
  </si>
  <si>
    <t>Hoàng Trung Kiên</t>
  </si>
  <si>
    <t>Ngụy Thúy Hải</t>
  </si>
  <si>
    <t>Nguyễn Thế Thông</t>
  </si>
  <si>
    <t>Nguyễn Công Thành</t>
  </si>
  <si>
    <t>Nguyễn Duy Vinh</t>
  </si>
  <si>
    <t>Trạc Thị Vân</t>
  </si>
  <si>
    <t>Trần Thị Thu Hương</t>
  </si>
  <si>
    <t>Nguyễn Thị Chiến</t>
  </si>
  <si>
    <t>Nguyễn Văn Hợi</t>
  </si>
  <si>
    <t>Nguyễn Sỹ Hùng Anh</t>
  </si>
  <si>
    <t>Lê Văn Tiệp</t>
  </si>
  <si>
    <t>Phạm Thị Thành</t>
  </si>
  <si>
    <t>Nguyễn Thu Hoài</t>
  </si>
  <si>
    <t>Vi Thị Hoà</t>
  </si>
  <si>
    <t>CĐSP KTCN</t>
  </si>
  <si>
    <t>PTCS Hải Sơn</t>
  </si>
  <si>
    <t>Đoàn Thị Phượng</t>
  </si>
  <si>
    <t>Vũ Phương Ngọc</t>
  </si>
  <si>
    <t>\</t>
  </si>
  <si>
    <t>Tạ Hương Giang</t>
  </si>
  <si>
    <t>Nguyễn Minh Thiện</t>
  </si>
  <si>
    <t>Nguyễn Thị Minh</t>
  </si>
  <si>
    <t>Vi Huy Trường</t>
  </si>
  <si>
    <t>CĐSP Hoá Địa</t>
  </si>
  <si>
    <t>Phạm Văn Hằng</t>
  </si>
  <si>
    <t>Ngô Thị Lương</t>
  </si>
  <si>
    <t>Vũ Ngô Hoàng</t>
  </si>
  <si>
    <t>Nguyễn Thanh Trường</t>
  </si>
  <si>
    <t>THCS Vạn Ninh</t>
  </si>
  <si>
    <t>Võ Hải Long</t>
  </si>
  <si>
    <t>Phạm Thị Chắp</t>
  </si>
  <si>
    <t>Vũ Thị Liên</t>
  </si>
  <si>
    <t>Mạc Aí Hạnh</t>
  </si>
  <si>
    <t>Đinh Thị Thu Hằng</t>
  </si>
  <si>
    <t>Phạm Thị Hà</t>
  </si>
  <si>
    <t>Phạm Bích Vân</t>
  </si>
  <si>
    <t>Nguyễn Thị Hoa</t>
  </si>
  <si>
    <t>Đặng T Thanh Minh</t>
  </si>
  <si>
    <t>Bùi Kim Oanh</t>
  </si>
  <si>
    <t>Trương Thị Hồng</t>
  </si>
  <si>
    <t>Trần Phan Hà</t>
  </si>
  <si>
    <t xml:space="preserve">Nguyễn Thị Hồng </t>
  </si>
  <si>
    <t>Nguyễn Văn Chung</t>
  </si>
  <si>
    <t>Hoàng Bích Hằng</t>
  </si>
  <si>
    <t>Nguyễn Văn Viên</t>
  </si>
  <si>
    <t>Phạm Thị Thu Hiền</t>
  </si>
  <si>
    <t>Phạm Thị Li La</t>
  </si>
  <si>
    <t>Vũ Anh Tuấn</t>
  </si>
  <si>
    <t>Nguyễn Thu Hà</t>
  </si>
  <si>
    <t>Phan Hữu Hồng</t>
  </si>
  <si>
    <t>Bùi Văn Cường</t>
  </si>
  <si>
    <t>Phạm Thế Huân</t>
  </si>
  <si>
    <t>Lê Thị Thanh Hường</t>
  </si>
  <si>
    <t>Nguyễn Cao Kỳ</t>
  </si>
  <si>
    <t>Trần Thị Hải Yến</t>
  </si>
  <si>
    <t>Vũ Thị Khánh</t>
  </si>
  <si>
    <t>Bùi Mạnh Quyết</t>
  </si>
  <si>
    <t>TC Kế Toán</t>
  </si>
  <si>
    <t>THCS Hải Tiến</t>
  </si>
  <si>
    <t>Ngô Quốc Tuấn</t>
  </si>
  <si>
    <t>Đỗ Văn Khiêm</t>
  </si>
  <si>
    <t xml:space="preserve">ĐHSP Toán           </t>
  </si>
  <si>
    <t>Hà Như Quỳnh</t>
  </si>
  <si>
    <t>TKHĐ</t>
  </si>
  <si>
    <t>CĐSP Toán Kỹ</t>
  </si>
  <si>
    <t>Vũ Thị Hữu Hạnh</t>
  </si>
  <si>
    <t>Đỗ Thị Liêu</t>
  </si>
  <si>
    <t>Phạm Thị Thim</t>
  </si>
  <si>
    <t>Giáo Viên</t>
  </si>
  <si>
    <t>Ngô Hoàng Hoà</t>
  </si>
  <si>
    <t>Nguyễn Thị Lan</t>
  </si>
  <si>
    <t>Phạm Kim Tuyến</t>
  </si>
  <si>
    <t>Trần Tuyết Nhi</t>
  </si>
  <si>
    <t>Dương Thị Nhung</t>
  </si>
  <si>
    <t>CĐSP Hoá</t>
  </si>
  <si>
    <t>Hồ Thị Tình</t>
  </si>
  <si>
    <t>Đỗ Thị Tuyết Mai</t>
  </si>
  <si>
    <t>Nguyễn Thị Thư</t>
  </si>
  <si>
    <t>Ngô Tuấn Anh</t>
  </si>
  <si>
    <t>Tạ Ngọc Tuyền</t>
  </si>
  <si>
    <t>Vũ Thị Thanh Huyền</t>
  </si>
  <si>
    <t>Hoàng Thuý Dung</t>
  </si>
  <si>
    <t>Lâm Thị Mây</t>
  </si>
  <si>
    <t>Phan Thị Dung</t>
  </si>
  <si>
    <t>Phạm Thị Linh</t>
  </si>
  <si>
    <t>Hoàng Văn  Tấn</t>
  </si>
  <si>
    <t>Phùng Thị Hương</t>
  </si>
  <si>
    <t>Nguyễn Kim Thuý</t>
  </si>
  <si>
    <t>Nguyễn Viết Hoàng</t>
  </si>
  <si>
    <t xml:space="preserve">CĐSP Toán lý </t>
  </si>
  <si>
    <t>CĐSP Địa Hoá</t>
  </si>
  <si>
    <t>ĐHSP Anh</t>
  </si>
  <si>
    <t>Nguyễn Thị Thuý Hà</t>
  </si>
  <si>
    <t>Ngô Thị Ngọc</t>
  </si>
  <si>
    <t>CĐSP Hoá Kỹ</t>
  </si>
  <si>
    <t>CĐSP Lí Kỹ</t>
  </si>
  <si>
    <t>ĐHSP TD</t>
  </si>
  <si>
    <t>Trần Thị Thảo</t>
  </si>
  <si>
    <t>ĐHSP Trung</t>
  </si>
  <si>
    <t>CĐSP MT</t>
  </si>
  <si>
    <t>Nguyễn Anh Tuấn</t>
  </si>
  <si>
    <t xml:space="preserve">CĐSP Anh </t>
  </si>
  <si>
    <t>Ngô Thị Nga</t>
  </si>
  <si>
    <t>CĐSP Kỹ</t>
  </si>
  <si>
    <t>Nguyễn Thị Tuyết Liễu</t>
  </si>
  <si>
    <t>1962</t>
  </si>
  <si>
    <t>1964</t>
  </si>
  <si>
    <t>1981</t>
  </si>
  <si>
    <t>1961</t>
  </si>
  <si>
    <t>1978</t>
  </si>
  <si>
    <t>1960</t>
  </si>
  <si>
    <t>1959</t>
  </si>
  <si>
    <t>1980</t>
  </si>
  <si>
    <t>1977</t>
  </si>
  <si>
    <t>1987</t>
  </si>
  <si>
    <t>1986</t>
  </si>
  <si>
    <t>1983</t>
  </si>
  <si>
    <t>1969</t>
  </si>
  <si>
    <t>1956</t>
  </si>
  <si>
    <t>1974</t>
  </si>
  <si>
    <t>1976</t>
  </si>
  <si>
    <t>1958</t>
  </si>
  <si>
    <t>1985</t>
  </si>
  <si>
    <t>1963</t>
  </si>
  <si>
    <t>1966</t>
  </si>
  <si>
    <t>1982</t>
  </si>
  <si>
    <t>1979</t>
  </si>
  <si>
    <t>1968</t>
  </si>
  <si>
    <t>1970</t>
  </si>
  <si>
    <t>1973</t>
  </si>
  <si>
    <t>1989</t>
  </si>
  <si>
    <t>1984</t>
  </si>
  <si>
    <t>1965</t>
  </si>
  <si>
    <t>1971</t>
  </si>
  <si>
    <t>1957</t>
  </si>
  <si>
    <t>1975</t>
  </si>
  <si>
    <t>1954</t>
  </si>
  <si>
    <t>1988</t>
  </si>
  <si>
    <t>1967</t>
  </si>
  <si>
    <t>Nam</t>
  </si>
  <si>
    <t>Nam, nữ</t>
  </si>
  <si>
    <t>Chức vụ</t>
  </si>
  <si>
    <t>Trình độ, chuyên môn</t>
  </si>
  <si>
    <t>Đơn vị</t>
  </si>
  <si>
    <t>CĐSP Hóa Sinh</t>
  </si>
  <si>
    <t>Kỹ</t>
  </si>
  <si>
    <t>GD</t>
  </si>
  <si>
    <t xml:space="preserve">CĐSP Lí </t>
  </si>
  <si>
    <t>CĐSP Lí</t>
  </si>
  <si>
    <t>ĐHSP Lí</t>
  </si>
  <si>
    <t xml:space="preserve">ĐHSP Lí </t>
  </si>
  <si>
    <t xml:space="preserve">CĐSP Lí Kỹ </t>
  </si>
  <si>
    <t>Trần Ngọc Hảo</t>
  </si>
  <si>
    <t>MQ`</t>
  </si>
  <si>
    <t>G</t>
  </si>
  <si>
    <t>H</t>
  </si>
  <si>
    <t>z</t>
  </si>
  <si>
    <t>CĐSP TD</t>
  </si>
  <si>
    <t>CĐSP Sinh Địa</t>
  </si>
  <si>
    <t>CĐSP Sinh Hoá</t>
  </si>
  <si>
    <t>CĐSPToán Tin</t>
  </si>
  <si>
    <t>CĐSP Văn Giáo</t>
  </si>
  <si>
    <t>Z</t>
  </si>
  <si>
    <t>- Hoàn cảnh khó khăn:</t>
  </si>
  <si>
    <t>Số lớp học sinh học</t>
  </si>
  <si>
    <t>TH 6</t>
  </si>
  <si>
    <t>TH 7</t>
  </si>
  <si>
    <t>TH 8</t>
  </si>
  <si>
    <t>TH 9</t>
  </si>
  <si>
    <t>1. Số học sinh</t>
  </si>
  <si>
    <t>Số học sinh học</t>
  </si>
  <si>
    <t>2011-2012</t>
  </si>
  <si>
    <t xml:space="preserve">TRƯỜNG </t>
  </si>
  <si>
    <t>HÃY NHẬP TÊN</t>
  </si>
  <si>
    <t>KT.HIỆU TRƯỞNG</t>
  </si>
  <si>
    <t>Hoàng Quốc Việt</t>
  </si>
  <si>
    <t>Môn</t>
  </si>
  <si>
    <t>Số HS dự kiểm tra</t>
  </si>
  <si>
    <t>Điểm từ 9,0 đến 10</t>
  </si>
  <si>
    <t>Điểm 0</t>
  </si>
  <si>
    <t>Tỷ lệ %</t>
  </si>
  <si>
    <t>Ngữ văn</t>
  </si>
  <si>
    <t>Lịch sử</t>
  </si>
  <si>
    <t>Địa lí</t>
  </si>
  <si>
    <t>Vi Chí Hiếu</t>
  </si>
  <si>
    <t>Vật lí</t>
  </si>
  <si>
    <t>Hóa học</t>
  </si>
  <si>
    <t>Sinh học</t>
  </si>
  <si>
    <t>N. ngữ</t>
  </si>
  <si>
    <t>GDCD</t>
  </si>
  <si>
    <t>Thể dục</t>
  </si>
  <si>
    <t>Tin học</t>
  </si>
  <si>
    <t>Mỹ thuật</t>
  </si>
  <si>
    <t>Âm nhạc</t>
  </si>
  <si>
    <t>C.nghệ</t>
  </si>
  <si>
    <t>Nguyễn Văn Viễn</t>
  </si>
  <si>
    <t>Cộng khối 6</t>
  </si>
  <si>
    <t>Phạm Quốc Hưng</t>
  </si>
  <si>
    <t>Cộng khối 7</t>
  </si>
  <si>
    <t>Cộng khối 8</t>
  </si>
  <si>
    <t>Cộng khối 9</t>
  </si>
  <si>
    <t>Cộng toàn trường</t>
  </si>
  <si>
    <t>Số học sinh</t>
  </si>
  <si>
    <t>Giỏi (Tốt)</t>
  </si>
  <si>
    <t>Ghi chú</t>
  </si>
  <si>
    <t>TL</t>
  </si>
  <si>
    <t>- Môn Âm nhạc, Mĩ thuật, Thể dục thống kê điểm bài kiểm tra theo tiêu chí Đạt yêu cầu; không thống kê điểm 0, 9 đến 10)</t>
  </si>
  <si>
    <t>Điểm từ 5,0 đến 10
(Đạt yêu cầu)</t>
  </si>
  <si>
    <t>BÁO CÁO KẾT QUẢ KIỂM TRA HỌC KÌ I</t>
  </si>
  <si>
    <t>TRƯỜNG THCS BẮC SƠN</t>
  </si>
  <si>
    <t>TRƯỜNG THCS HẢI SƠN</t>
  </si>
  <si>
    <t>BÁO CÁO KẾT QUẢ HAI MẶT GIÁO DỤC HỌC KÌ I</t>
  </si>
  <si>
    <t>3. Danh hiệu thi đua</t>
  </si>
  <si>
    <t>Khó khăn về trí tuệ (chậm hiểu hơn trẻ cùng tuổi, khó khăn về ngôn ngữ...)</t>
  </si>
  <si>
    <t>Độ tuổi</t>
  </si>
  <si>
    <t>Loại Khuyết tật</t>
  </si>
  <si>
    <t>Đang học lớp</t>
  </si>
  <si>
    <t>Khó khăn trong vận động hoặc không đi được.</t>
  </si>
  <si>
    <t>Khiếm thính (ngễnh ngãng, điếc)</t>
  </si>
  <si>
    <t>Khiếm thị (thị lực giảm dù đã dùng phương tiền hỗ trợ hoặc bị mù)</t>
  </si>
  <si>
    <t>Đa khuyết tật (nhiều dạng khuyết tật)</t>
  </si>
  <si>
    <t>1. Thông tin học sinh khuyết tật</t>
  </si>
  <si>
    <t>2. Kết quả hai mặt giáo dục học sinh khuyết tật</t>
  </si>
  <si>
    <t>Tốt</t>
  </si>
  <si>
    <t>Tb</t>
  </si>
  <si>
    <t>Giỏi</t>
  </si>
  <si>
    <t>Kém</t>
  </si>
  <si>
    <t>Học lực</t>
  </si>
  <si>
    <t>Hạnh kiểm</t>
  </si>
  <si>
    <t>Số HS khuyết tật</t>
  </si>
  <si>
    <t>Học sinh tiên tiến</t>
  </si>
  <si>
    <t>Học sinh giỏi</t>
  </si>
  <si>
    <t>Mẫu số 01</t>
  </si>
  <si>
    <t>Mẫu số 02</t>
  </si>
  <si>
    <t>Mẫu số 03</t>
  </si>
  <si>
    <t>Mẫu số 04</t>
  </si>
  <si>
    <t>Năm học: 2013-2014</t>
  </si>
  <si>
    <t>BÁO CÁO TÌNH HÌNH TRẺ KHUYẾT TẬT HỌC KÌ I NĂM HỌC 2013-2014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</si>
</sst>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0_);_(* \(#,##0.0000\);_(* &quot;-&quot;??_);_(@_)"/>
    <numFmt numFmtId="177" formatCode="_(* #,##0_);_(* \(#,##0\);_(* &quot;-&quot;??_);_(@_)"/>
    <numFmt numFmtId="178" formatCode="0.00000"/>
  </numFmts>
  <fonts count="35">
    <font>
      <sz val="14"/>
      <name val="Times New Roman"/>
      <family val="0"/>
    </font>
    <font>
      <sz val="8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.vntime"/>
      <family val="0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.VnTime"/>
      <family val="2"/>
    </font>
    <font>
      <sz val="10"/>
      <name val="Arial"/>
      <family val="0"/>
    </font>
    <font>
      <sz val="11"/>
      <name val="Arial"/>
      <family val="0"/>
    </font>
    <font>
      <i/>
      <sz val="13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2" fillId="24" borderId="0" xfId="61" applyFont="1" applyFill="1" applyProtection="1">
      <alignment/>
      <protection hidden="1"/>
    </xf>
    <xf numFmtId="0" fontId="23" fillId="24" borderId="0" xfId="61" applyFont="1" applyFill="1" applyProtection="1">
      <alignment/>
      <protection hidden="1"/>
    </xf>
    <xf numFmtId="0" fontId="2" fillId="24" borderId="0" xfId="61" applyFont="1" applyFill="1" applyAlignment="1" applyProtection="1">
      <alignment horizontal="center" vertical="center"/>
      <protection hidden="1"/>
    </xf>
    <xf numFmtId="0" fontId="2" fillId="24" borderId="10" xfId="61" applyFont="1" applyFill="1" applyBorder="1" applyProtection="1">
      <alignment/>
      <protection hidden="1"/>
    </xf>
    <xf numFmtId="0" fontId="2" fillId="24" borderId="11" xfId="61" applyFont="1" applyFill="1" applyBorder="1" applyProtection="1">
      <alignment/>
      <protection hidden="1"/>
    </xf>
    <xf numFmtId="0" fontId="0" fillId="0" borderId="0" xfId="0" applyAlignment="1">
      <alignment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left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left" vertical="center"/>
    </xf>
    <xf numFmtId="1" fontId="28" fillId="0" borderId="12" xfId="41" applyNumberFormat="1" applyFont="1" applyFill="1" applyBorder="1" applyAlignment="1">
      <alignment horizontal="center" vertical="center"/>
    </xf>
    <xf numFmtId="0" fontId="28" fillId="0" borderId="12" xfId="61" applyNumberFormat="1" applyFont="1" applyFill="1" applyBorder="1" applyAlignment="1">
      <alignment horizontal="left" vertical="center"/>
      <protection/>
    </xf>
    <xf numFmtId="0" fontId="28" fillId="0" borderId="12" xfId="61" applyFont="1" applyFill="1" applyBorder="1" applyAlignment="1">
      <alignment horizontal="center" vertical="center"/>
      <protection/>
    </xf>
    <xf numFmtId="0" fontId="28" fillId="0" borderId="12" xfId="61" applyFont="1" applyFill="1" applyBorder="1" applyAlignment="1">
      <alignment horizontal="left" vertical="center"/>
      <protection/>
    </xf>
    <xf numFmtId="2" fontId="28" fillId="0" borderId="12" xfId="41" applyNumberFormat="1" applyFont="1" applyFill="1" applyBorder="1" applyAlignment="1">
      <alignment horizontal="left" vertical="center"/>
    </xf>
    <xf numFmtId="0" fontId="28" fillId="0" borderId="12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29" fillId="0" borderId="12" xfId="61" applyFont="1" applyFill="1" applyBorder="1" applyAlignment="1">
      <alignment horizontal="left" vertical="center"/>
      <protection/>
    </xf>
    <xf numFmtId="0" fontId="28" fillId="0" borderId="12" xfId="57" applyFont="1" applyFill="1" applyBorder="1" applyAlignment="1">
      <alignment horizontal="center" vertical="center"/>
      <protection/>
    </xf>
    <xf numFmtId="0" fontId="28" fillId="0" borderId="12" xfId="57" applyNumberFormat="1" applyFont="1" applyFill="1" applyBorder="1" applyAlignment="1">
      <alignment horizontal="left" vertical="center"/>
      <protection/>
    </xf>
    <xf numFmtId="1" fontId="28" fillId="0" borderId="12" xfId="57" applyNumberFormat="1" applyFont="1" applyFill="1" applyBorder="1" applyAlignment="1">
      <alignment horizontal="center" vertical="center"/>
      <protection/>
    </xf>
    <xf numFmtId="176" fontId="28" fillId="0" borderId="12" xfId="41" applyNumberFormat="1" applyFont="1" applyFill="1" applyBorder="1" applyAlignment="1">
      <alignment horizontal="center" vertical="center"/>
    </xf>
    <xf numFmtId="0" fontId="28" fillId="0" borderId="12" xfId="57" applyNumberFormat="1" applyFont="1" applyFill="1" applyBorder="1" applyAlignment="1">
      <alignment horizontal="left" vertical="center" wrapText="1"/>
      <protection/>
    </xf>
    <xf numFmtId="1" fontId="28" fillId="0" borderId="12" xfId="41" applyNumberFormat="1" applyFont="1" applyFill="1" applyBorder="1" applyAlignment="1">
      <alignment horizontal="left" vertical="center"/>
    </xf>
    <xf numFmtId="176" fontId="28" fillId="0" borderId="12" xfId="57" applyNumberFormat="1" applyFont="1" applyFill="1" applyBorder="1" applyAlignment="1">
      <alignment horizontal="center" vertical="center"/>
      <protection/>
    </xf>
    <xf numFmtId="1" fontId="28" fillId="0" borderId="12" xfId="57" applyNumberFormat="1" applyFont="1" applyFill="1" applyBorder="1" applyAlignment="1">
      <alignment horizontal="left" vertical="center" wrapText="1"/>
      <protection/>
    </xf>
    <xf numFmtId="1" fontId="28" fillId="0" borderId="12" xfId="57" applyNumberFormat="1" applyFont="1" applyFill="1" applyBorder="1" applyAlignment="1">
      <alignment horizontal="left" vertical="center"/>
      <protection/>
    </xf>
    <xf numFmtId="9" fontId="28" fillId="0" borderId="1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2" xfId="59" applyFont="1" applyFill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left" vertical="center" wrapText="1"/>
    </xf>
    <xf numFmtId="0" fontId="28" fillId="0" borderId="12" xfId="59" applyFont="1" applyFill="1" applyBorder="1" applyAlignment="1">
      <alignment horizontal="left" vertical="center"/>
      <protection/>
    </xf>
    <xf numFmtId="0" fontId="28" fillId="0" borderId="13" xfId="59" applyFont="1" applyFill="1" applyBorder="1" applyAlignment="1">
      <alignment horizontal="left" vertical="center"/>
      <protection/>
    </xf>
    <xf numFmtId="0" fontId="30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12" xfId="0" applyNumberFormat="1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/>
    </xf>
    <xf numFmtId="2" fontId="28" fillId="0" borderId="12" xfId="0" applyNumberFormat="1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0" xfId="59" applyFont="1" applyFill="1" applyBorder="1" applyAlignment="1">
      <alignment horizontal="left" vertical="center"/>
      <protection/>
    </xf>
    <xf numFmtId="0" fontId="28" fillId="0" borderId="0" xfId="0" applyNumberFormat="1" applyFont="1" applyFill="1" applyBorder="1" applyAlignment="1">
      <alignment horizontal="left" vertical="center" wrapText="1"/>
    </xf>
    <xf numFmtId="0" fontId="28" fillId="0" borderId="0" xfId="61" applyFont="1" applyFill="1" applyBorder="1" applyAlignment="1">
      <alignment horizontal="left" vertical="center"/>
      <protection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0" xfId="59" applyFont="1" applyFill="1" applyBorder="1" applyAlignment="1">
      <alignment vertical="center"/>
      <protection/>
    </xf>
    <xf numFmtId="0" fontId="28" fillId="0" borderId="13" xfId="0" applyNumberFormat="1" applyFont="1" applyFill="1" applyBorder="1" applyAlignment="1">
      <alignment horizontal="left" vertical="center"/>
    </xf>
    <xf numFmtId="0" fontId="29" fillId="0" borderId="13" xfId="0" applyNumberFormat="1" applyFont="1" applyFill="1" applyBorder="1" applyAlignment="1">
      <alignment horizontal="left" vertical="center"/>
    </xf>
    <xf numFmtId="0" fontId="29" fillId="0" borderId="12" xfId="59" applyFont="1" applyFill="1" applyBorder="1" applyAlignment="1">
      <alignment horizontal="left" vertical="center"/>
      <protection/>
    </xf>
    <xf numFmtId="0" fontId="28" fillId="0" borderId="13" xfId="0" applyNumberFormat="1" applyFont="1" applyFill="1" applyBorder="1" applyAlignment="1">
      <alignment horizontal="left" vertical="center" wrapText="1"/>
    </xf>
    <xf numFmtId="0" fontId="28" fillId="0" borderId="13" xfId="6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176" fontId="28" fillId="0" borderId="12" xfId="57" applyNumberFormat="1" applyFont="1" applyFill="1" applyBorder="1" applyAlignment="1">
      <alignment horizontal="left" vertical="center"/>
      <protection/>
    </xf>
    <xf numFmtId="0" fontId="28" fillId="0" borderId="12" xfId="57" applyFont="1" applyFill="1" applyBorder="1" applyAlignment="1">
      <alignment horizontal="left" vertical="center"/>
      <protection/>
    </xf>
    <xf numFmtId="49" fontId="28" fillId="0" borderId="12" xfId="0" applyNumberFormat="1" applyFont="1" applyFill="1" applyBorder="1" applyAlignment="1">
      <alignment horizontal="left" vertical="center"/>
    </xf>
    <xf numFmtId="0" fontId="28" fillId="0" borderId="14" xfId="0" applyNumberFormat="1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28" fillId="0" borderId="0" xfId="59" applyFont="1" applyFill="1" applyBorder="1" applyAlignment="1">
      <alignment horizontal="center" vertical="center"/>
      <protection/>
    </xf>
    <xf numFmtId="0" fontId="28" fillId="0" borderId="0" xfId="0" applyNumberFormat="1" applyFont="1" applyFill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4" fillId="0" borderId="14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4" fillId="0" borderId="20" xfId="0" applyFont="1" applyBorder="1" applyAlignment="1" applyProtection="1">
      <alignment horizontal="center" vertical="center" wrapText="1"/>
      <protection hidden="1"/>
    </xf>
    <xf numFmtId="0" fontId="24" fillId="0" borderId="21" xfId="0" applyFont="1" applyBorder="1" applyAlignment="1" applyProtection="1">
      <alignment horizontal="center" vertical="center" wrapText="1"/>
      <protection hidden="1"/>
    </xf>
    <xf numFmtId="2" fontId="2" fillId="0" borderId="17" xfId="0" applyNumberFormat="1" applyFont="1" applyBorder="1" applyAlignment="1" applyProtection="1">
      <alignment horizontal="center" vertical="center" wrapText="1"/>
      <protection hidden="1"/>
    </xf>
    <xf numFmtId="2" fontId="2" fillId="0" borderId="14" xfId="0" applyNumberFormat="1" applyFont="1" applyBorder="1" applyAlignment="1" applyProtection="1">
      <alignment horizontal="center" vertical="center" wrapText="1"/>
      <protection hidden="1"/>
    </xf>
    <xf numFmtId="2" fontId="2" fillId="0" borderId="18" xfId="0" applyNumberFormat="1" applyFont="1" applyBorder="1" applyAlignment="1" applyProtection="1">
      <alignment horizontal="center" vertical="center" wrapText="1"/>
      <protection hidden="1"/>
    </xf>
    <xf numFmtId="0" fontId="24" fillId="0" borderId="22" xfId="0" applyFont="1" applyBorder="1" applyAlignment="1" applyProtection="1">
      <alignment horizontal="center" vertical="center" wrapText="1"/>
      <protection hidden="1"/>
    </xf>
    <xf numFmtId="0" fontId="24" fillId="0" borderId="23" xfId="0" applyFont="1" applyBorder="1" applyAlignment="1" applyProtection="1">
      <alignment horizontal="center" vertical="center" wrapText="1"/>
      <protection hidden="1"/>
    </xf>
    <xf numFmtId="2" fontId="24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4" fillId="0" borderId="24" xfId="0" applyFont="1" applyBorder="1" applyAlignment="1" applyProtection="1">
      <alignment horizontal="center" vertical="center" wrapText="1"/>
      <protection hidden="1"/>
    </xf>
    <xf numFmtId="0" fontId="24" fillId="0" borderId="25" xfId="0" applyFont="1" applyBorder="1" applyAlignment="1" applyProtection="1">
      <alignment horizontal="center" vertical="center" wrapText="1"/>
      <protection hidden="1"/>
    </xf>
    <xf numFmtId="0" fontId="24" fillId="0" borderId="2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4" fillId="0" borderId="30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/>
      <protection hidden="1"/>
    </xf>
    <xf numFmtId="2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4" fillId="0" borderId="12" xfId="58" applyFont="1" applyBorder="1" applyAlignment="1" applyProtection="1">
      <alignment horizontal="center"/>
      <protection hidden="1"/>
    </xf>
    <xf numFmtId="0" fontId="2" fillId="0" borderId="0" xfId="58" applyAlignment="1" applyProtection="1">
      <alignment horizontal="center"/>
      <protection hidden="1"/>
    </xf>
    <xf numFmtId="0" fontId="2" fillId="0" borderId="0" xfId="58" applyAlignment="1" applyProtection="1">
      <alignment/>
      <protection hidden="1"/>
    </xf>
    <xf numFmtId="0" fontId="2" fillId="0" borderId="0" xfId="58" applyProtection="1">
      <alignment/>
      <protection hidden="1"/>
    </xf>
    <xf numFmtId="0" fontId="2" fillId="24" borderId="0" xfId="60" applyFont="1" applyFill="1" applyProtection="1">
      <alignment/>
      <protection hidden="1"/>
    </xf>
    <xf numFmtId="0" fontId="24" fillId="0" borderId="0" xfId="58" applyFont="1" applyAlignment="1" applyProtection="1">
      <alignment/>
      <protection hidden="1"/>
    </xf>
    <xf numFmtId="0" fontId="23" fillId="24" borderId="0" xfId="60" applyFont="1" applyFill="1" applyProtection="1">
      <alignment/>
      <protection hidden="1"/>
    </xf>
    <xf numFmtId="0" fontId="2" fillId="24" borderId="0" xfId="60" applyFont="1" applyFill="1" applyAlignment="1" applyProtection="1">
      <alignment horizontal="center" vertical="center"/>
      <protection hidden="1"/>
    </xf>
    <xf numFmtId="0" fontId="23" fillId="0" borderId="0" xfId="58" applyFont="1" applyProtection="1">
      <alignment/>
      <protection hidden="1"/>
    </xf>
    <xf numFmtId="0" fontId="24" fillId="0" borderId="0" xfId="58" applyFont="1" applyAlignment="1" applyProtection="1">
      <alignment horizontal="center"/>
      <protection hidden="1"/>
    </xf>
    <xf numFmtId="0" fontId="2" fillId="24" borderId="10" xfId="60" applyFont="1" applyFill="1" applyBorder="1" applyAlignment="1" applyProtection="1">
      <alignment/>
      <protection hidden="1"/>
    </xf>
    <xf numFmtId="0" fontId="2" fillId="24" borderId="11" xfId="60" applyFont="1" applyFill="1" applyBorder="1" applyAlignment="1" applyProtection="1">
      <alignment/>
      <protection hidden="1"/>
    </xf>
    <xf numFmtId="0" fontId="2" fillId="24" borderId="0" xfId="62" applyFont="1" applyFill="1" applyProtection="1">
      <alignment/>
      <protection hidden="1"/>
    </xf>
    <xf numFmtId="3" fontId="25" fillId="0" borderId="12" xfId="58" applyNumberFormat="1" applyFont="1" applyBorder="1" applyAlignment="1" applyProtection="1">
      <alignment horizontal="center" wrapText="1"/>
      <protection hidden="1"/>
    </xf>
    <xf numFmtId="4" fontId="25" fillId="0" borderId="12" xfId="58" applyNumberFormat="1" applyFont="1" applyBorder="1" applyAlignment="1" applyProtection="1">
      <alignment horizontal="center" wrapText="1"/>
      <protection hidden="1"/>
    </xf>
    <xf numFmtId="0" fontId="25" fillId="0" borderId="0" xfId="58" applyFont="1" applyProtection="1">
      <alignment/>
      <protection hidden="1"/>
    </xf>
    <xf numFmtId="0" fontId="25" fillId="24" borderId="0" xfId="62" applyFont="1" applyFill="1" applyProtection="1">
      <alignment/>
      <protection hidden="1"/>
    </xf>
    <xf numFmtId="3" fontId="25" fillId="0" borderId="12" xfId="58" applyNumberFormat="1" applyFont="1" applyBorder="1" applyAlignment="1" applyProtection="1">
      <alignment horizontal="center"/>
      <protection hidden="1"/>
    </xf>
    <xf numFmtId="0" fontId="25" fillId="0" borderId="0" xfId="58" applyFont="1" applyBorder="1" applyAlignment="1" applyProtection="1">
      <alignment horizontal="center"/>
      <protection hidden="1"/>
    </xf>
    <xf numFmtId="3" fontId="25" fillId="0" borderId="0" xfId="58" applyNumberFormat="1" applyFont="1" applyBorder="1" applyAlignment="1" applyProtection="1">
      <alignment horizontal="center"/>
      <protection hidden="1"/>
    </xf>
    <xf numFmtId="4" fontId="25" fillId="0" borderId="0" xfId="58" applyNumberFormat="1" applyFont="1" applyBorder="1" applyAlignment="1" applyProtection="1">
      <alignment horizontal="center" wrapText="1"/>
      <protection hidden="1"/>
    </xf>
    <xf numFmtId="0" fontId="24" fillId="0" borderId="0" xfId="58" applyFont="1" applyProtection="1">
      <alignment/>
      <protection hidden="1"/>
    </xf>
    <xf numFmtId="0" fontId="23" fillId="0" borderId="0" xfId="58" applyFont="1" applyProtection="1">
      <alignment/>
      <protection hidden="1"/>
    </xf>
    <xf numFmtId="0" fontId="24" fillId="0" borderId="37" xfId="58" applyFont="1" applyBorder="1" applyAlignment="1" applyProtection="1">
      <alignment horizontal="center"/>
      <protection hidden="1"/>
    </xf>
    <xf numFmtId="0" fontId="2" fillId="0" borderId="0" xfId="58" applyBorder="1" applyAlignment="1" applyProtection="1">
      <alignment horizontal="center"/>
      <protection hidden="1"/>
    </xf>
    <xf numFmtId="0" fontId="24" fillId="0" borderId="0" xfId="58" applyFont="1" applyAlignment="1" applyProtection="1">
      <alignment horizontal="center" vertical="center" wrapText="1"/>
      <protection hidden="1"/>
    </xf>
    <xf numFmtId="0" fontId="2" fillId="0" borderId="12" xfId="58" applyBorder="1" applyAlignment="1" applyProtection="1">
      <alignment horizontal="center"/>
      <protection hidden="1"/>
    </xf>
    <xf numFmtId="0" fontId="2" fillId="0" borderId="17" xfId="58" applyBorder="1" applyAlignment="1" applyProtection="1">
      <alignment horizontal="center"/>
      <protection hidden="1"/>
    </xf>
    <xf numFmtId="3" fontId="24" fillId="0" borderId="17" xfId="58" applyNumberFormat="1" applyFont="1" applyBorder="1" applyAlignment="1" applyProtection="1">
      <alignment horizontal="center"/>
      <protection locked="0"/>
    </xf>
    <xf numFmtId="3" fontId="2" fillId="0" borderId="17" xfId="58" applyNumberFormat="1" applyBorder="1" applyAlignment="1" applyProtection="1">
      <alignment horizontal="center"/>
      <protection locked="0"/>
    </xf>
    <xf numFmtId="2" fontId="2" fillId="0" borderId="17" xfId="58" applyNumberFormat="1" applyBorder="1" applyAlignment="1" applyProtection="1">
      <alignment horizontal="center"/>
      <protection hidden="1"/>
    </xf>
    <xf numFmtId="3" fontId="2" fillId="0" borderId="17" xfId="58" applyNumberFormat="1" applyBorder="1" applyAlignment="1" applyProtection="1">
      <alignment horizontal="center"/>
      <protection hidden="1"/>
    </xf>
    <xf numFmtId="0" fontId="2" fillId="0" borderId="14" xfId="58" applyBorder="1" applyAlignment="1" applyProtection="1">
      <alignment horizontal="center"/>
      <protection hidden="1"/>
    </xf>
    <xf numFmtId="3" fontId="24" fillId="0" borderId="14" xfId="58" applyNumberFormat="1" applyFont="1" applyBorder="1" applyAlignment="1" applyProtection="1">
      <alignment horizontal="center"/>
      <protection locked="0"/>
    </xf>
    <xf numFmtId="3" fontId="2" fillId="0" borderId="14" xfId="58" applyNumberFormat="1" applyBorder="1" applyAlignment="1" applyProtection="1">
      <alignment horizontal="center"/>
      <protection locked="0"/>
    </xf>
    <xf numFmtId="2" fontId="2" fillId="0" borderId="14" xfId="58" applyNumberFormat="1" applyBorder="1" applyAlignment="1" applyProtection="1">
      <alignment horizontal="center"/>
      <protection hidden="1"/>
    </xf>
    <xf numFmtId="3" fontId="2" fillId="0" borderId="14" xfId="58" applyNumberFormat="1" applyBorder="1" applyAlignment="1" applyProtection="1">
      <alignment horizontal="center"/>
      <protection hidden="1"/>
    </xf>
    <xf numFmtId="0" fontId="2" fillId="0" borderId="18" xfId="58" applyBorder="1" applyAlignment="1" applyProtection="1">
      <alignment horizontal="center"/>
      <protection hidden="1"/>
    </xf>
    <xf numFmtId="3" fontId="24" fillId="0" borderId="18" xfId="58" applyNumberFormat="1" applyFont="1" applyBorder="1" applyAlignment="1" applyProtection="1">
      <alignment horizontal="center"/>
      <protection locked="0"/>
    </xf>
    <xf numFmtId="3" fontId="2" fillId="0" borderId="18" xfId="58" applyNumberFormat="1" applyBorder="1" applyAlignment="1" applyProtection="1">
      <alignment horizontal="center"/>
      <protection locked="0"/>
    </xf>
    <xf numFmtId="2" fontId="2" fillId="0" borderId="18" xfId="58" applyNumberFormat="1" applyBorder="1" applyAlignment="1" applyProtection="1">
      <alignment horizontal="center"/>
      <protection hidden="1"/>
    </xf>
    <xf numFmtId="3" fontId="2" fillId="0" borderId="18" xfId="58" applyNumberFormat="1" applyBorder="1" applyAlignment="1" applyProtection="1">
      <alignment horizontal="center"/>
      <protection hidden="1"/>
    </xf>
    <xf numFmtId="3" fontId="24" fillId="0" borderId="12" xfId="58" applyNumberFormat="1" applyFont="1" applyBorder="1" applyAlignment="1" applyProtection="1">
      <alignment horizontal="center"/>
      <protection hidden="1"/>
    </xf>
    <xf numFmtId="2" fontId="24" fillId="0" borderId="12" xfId="58" applyNumberFormat="1" applyFont="1" applyBorder="1" applyAlignment="1" applyProtection="1">
      <alignment horizontal="center"/>
      <protection hidden="1"/>
    </xf>
    <xf numFmtId="3" fontId="24" fillId="0" borderId="17" xfId="58" applyNumberFormat="1" applyFont="1" applyBorder="1" applyAlignment="1" applyProtection="1">
      <alignment horizontal="center"/>
      <protection hidden="1"/>
    </xf>
    <xf numFmtId="3" fontId="24" fillId="0" borderId="14" xfId="58" applyNumberFormat="1" applyFont="1" applyBorder="1" applyAlignment="1" applyProtection="1">
      <alignment horizontal="center"/>
      <protection hidden="1"/>
    </xf>
    <xf numFmtId="3" fontId="24" fillId="0" borderId="18" xfId="58" applyNumberFormat="1" applyFont="1" applyBorder="1" applyAlignment="1" applyProtection="1">
      <alignment horizontal="center"/>
      <protection hidden="1"/>
    </xf>
    <xf numFmtId="0" fontId="23" fillId="0" borderId="0" xfId="58" applyFont="1" applyProtection="1" quotePrefix="1">
      <alignment/>
      <protection hidden="1"/>
    </xf>
    <xf numFmtId="0" fontId="25" fillId="0" borderId="18" xfId="58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horizontal="center" vertical="center" wrapText="1"/>
      <protection hidden="1" locked="0"/>
    </xf>
    <xf numFmtId="0" fontId="24" fillId="0" borderId="0" xfId="58" applyFont="1" applyBorder="1" applyAlignment="1" applyProtection="1">
      <alignment horizontal="center"/>
      <protection hidden="1"/>
    </xf>
    <xf numFmtId="0" fontId="25" fillId="0" borderId="12" xfId="58" applyFont="1" applyBorder="1" applyAlignment="1" applyProtection="1">
      <alignment horizontal="center"/>
      <protection hidden="1"/>
    </xf>
    <xf numFmtId="3" fontId="24" fillId="0" borderId="0" xfId="58" applyNumberFormat="1" applyFont="1" applyBorder="1" applyAlignment="1" applyProtection="1">
      <alignment horizontal="center"/>
      <protection hidden="1"/>
    </xf>
    <xf numFmtId="2" fontId="24" fillId="0" borderId="0" xfId="58" applyNumberFormat="1" applyFont="1" applyBorder="1" applyAlignment="1" applyProtection="1">
      <alignment horizontal="center"/>
      <protection hidden="1"/>
    </xf>
    <xf numFmtId="0" fontId="24" fillId="0" borderId="37" xfId="58" applyFont="1" applyBorder="1" applyAlignment="1" applyProtection="1">
      <alignment horizontal="left" vertical="center"/>
      <protection hidden="1"/>
    </xf>
    <xf numFmtId="0" fontId="24" fillId="0" borderId="0" xfId="58" applyFont="1" applyBorder="1" applyAlignment="1" applyProtection="1">
      <alignment horizontal="left"/>
      <protection hidden="1"/>
    </xf>
    <xf numFmtId="0" fontId="24" fillId="0" borderId="13" xfId="58" applyFont="1" applyBorder="1" applyAlignment="1" applyProtection="1">
      <alignment horizontal="center"/>
      <protection hidden="1"/>
    </xf>
    <xf numFmtId="3" fontId="24" fillId="0" borderId="13" xfId="58" applyNumberFormat="1" applyFont="1" applyBorder="1" applyAlignment="1" applyProtection="1">
      <alignment horizontal="center"/>
      <protection hidden="1"/>
    </xf>
    <xf numFmtId="2" fontId="24" fillId="0" borderId="13" xfId="58" applyNumberFormat="1" applyFont="1" applyBorder="1" applyAlignment="1" applyProtection="1">
      <alignment horizontal="center"/>
      <protection hidden="1"/>
    </xf>
    <xf numFmtId="0" fontId="24" fillId="0" borderId="13" xfId="58" applyFont="1" applyBorder="1" applyAlignment="1" applyProtection="1">
      <alignment horizontal="left"/>
      <protection hidden="1"/>
    </xf>
    <xf numFmtId="0" fontId="2" fillId="0" borderId="12" xfId="58" applyFont="1" applyBorder="1" applyAlignment="1" applyProtection="1">
      <alignment horizontal="center"/>
      <protection hidden="1"/>
    </xf>
    <xf numFmtId="3" fontId="25" fillId="0" borderId="12" xfId="58" applyNumberFormat="1" applyFont="1" applyBorder="1" applyAlignment="1" applyProtection="1">
      <alignment horizontal="center" vertical="center"/>
      <protection hidden="1"/>
    </xf>
    <xf numFmtId="1" fontId="25" fillId="0" borderId="12" xfId="58" applyNumberFormat="1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justify"/>
      <protection hidden="1"/>
    </xf>
    <xf numFmtId="0" fontId="25" fillId="0" borderId="12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center"/>
      <protection hidden="1"/>
    </xf>
    <xf numFmtId="0" fontId="23" fillId="0" borderId="12" xfId="0" applyFont="1" applyBorder="1" applyAlignment="1" applyProtection="1">
      <alignment horizontal="justify" wrapText="1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3" fillId="0" borderId="12" xfId="0" applyFont="1" applyBorder="1" applyAlignment="1" applyProtection="1">
      <alignment horizontal="center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" fillId="0" borderId="0" xfId="58" applyFont="1" applyProtection="1">
      <alignment/>
      <protection hidden="1"/>
    </xf>
    <xf numFmtId="0" fontId="2" fillId="0" borderId="0" xfId="58" applyFont="1" applyAlignment="1" applyProtection="1">
      <alignment horizontal="center"/>
      <protection hidden="1"/>
    </xf>
    <xf numFmtId="0" fontId="2" fillId="0" borderId="12" xfId="58" applyFill="1" applyBorder="1" applyAlignment="1" applyProtection="1">
      <alignment horizontal="center"/>
      <protection hidden="1"/>
    </xf>
    <xf numFmtId="3" fontId="2" fillId="0" borderId="17" xfId="58" applyNumberFormat="1" applyFill="1" applyBorder="1" applyAlignment="1" applyProtection="1">
      <alignment horizontal="center"/>
      <protection hidden="1"/>
    </xf>
    <xf numFmtId="2" fontId="2" fillId="0" borderId="17" xfId="58" applyNumberFormat="1" applyFill="1" applyBorder="1" applyAlignment="1" applyProtection="1">
      <alignment horizontal="center"/>
      <protection hidden="1"/>
    </xf>
    <xf numFmtId="3" fontId="2" fillId="0" borderId="14" xfId="58" applyNumberFormat="1" applyFill="1" applyBorder="1" applyAlignment="1" applyProtection="1">
      <alignment horizontal="center"/>
      <protection hidden="1"/>
    </xf>
    <xf numFmtId="2" fontId="2" fillId="0" borderId="14" xfId="58" applyNumberFormat="1" applyFill="1" applyBorder="1" applyAlignment="1" applyProtection="1">
      <alignment horizontal="center"/>
      <protection hidden="1"/>
    </xf>
    <xf numFmtId="3" fontId="2" fillId="0" borderId="18" xfId="58" applyNumberFormat="1" applyFill="1" applyBorder="1" applyAlignment="1" applyProtection="1">
      <alignment horizontal="center"/>
      <protection hidden="1"/>
    </xf>
    <xf numFmtId="2" fontId="2" fillId="0" borderId="18" xfId="58" applyNumberFormat="1" applyFill="1" applyBorder="1" applyAlignment="1" applyProtection="1">
      <alignment horizontal="center"/>
      <protection hidden="1"/>
    </xf>
    <xf numFmtId="3" fontId="24" fillId="0" borderId="12" xfId="58" applyNumberFormat="1" applyFont="1" applyFill="1" applyBorder="1" applyAlignment="1" applyProtection="1">
      <alignment horizontal="center"/>
      <protection hidden="1"/>
    </xf>
    <xf numFmtId="2" fontId="24" fillId="0" borderId="12" xfId="58" applyNumberFormat="1" applyFont="1" applyFill="1" applyBorder="1" applyAlignment="1" applyProtection="1">
      <alignment horizontal="center"/>
      <protection hidden="1"/>
    </xf>
    <xf numFmtId="3" fontId="24" fillId="0" borderId="13" xfId="58" applyNumberFormat="1" applyFont="1" applyFill="1" applyBorder="1" applyAlignment="1" applyProtection="1">
      <alignment horizontal="center"/>
      <protection hidden="1"/>
    </xf>
    <xf numFmtId="2" fontId="24" fillId="0" borderId="13" xfId="58" applyNumberFormat="1" applyFont="1" applyFill="1" applyBorder="1" applyAlignment="1" applyProtection="1">
      <alignment horizontal="center"/>
      <protection hidden="1"/>
    </xf>
    <xf numFmtId="0" fontId="25" fillId="0" borderId="12" xfId="58" applyFont="1" applyBorder="1" applyAlignment="1" applyProtection="1">
      <alignment horizontal="center" wrapText="1"/>
      <protection hidden="1"/>
    </xf>
    <xf numFmtId="0" fontId="23" fillId="0" borderId="12" xfId="58" applyFont="1" applyBorder="1" applyAlignment="1" applyProtection="1">
      <alignment horizontal="center" wrapText="1"/>
      <protection hidden="1"/>
    </xf>
    <xf numFmtId="3" fontId="2" fillId="0" borderId="12" xfId="58" applyNumberFormat="1" applyFont="1" applyBorder="1" applyAlignment="1" applyProtection="1">
      <alignment horizontal="center" wrapText="1"/>
      <protection locked="0"/>
    </xf>
    <xf numFmtId="3" fontId="23" fillId="0" borderId="12" xfId="58" applyNumberFormat="1" applyFont="1" applyBorder="1" applyAlignment="1" applyProtection="1">
      <alignment horizontal="center" wrapText="1"/>
      <protection locked="0"/>
    </xf>
    <xf numFmtId="4" fontId="23" fillId="0" borderId="12" xfId="58" applyNumberFormat="1" applyFont="1" applyBorder="1" applyAlignment="1" applyProtection="1">
      <alignment horizontal="center" wrapText="1"/>
      <protection hidden="1"/>
    </xf>
    <xf numFmtId="1" fontId="25" fillId="0" borderId="12" xfId="58" applyNumberFormat="1" applyFont="1" applyBorder="1" applyAlignment="1" applyProtection="1">
      <alignment horizontal="center"/>
      <protection locked="0"/>
    </xf>
    <xf numFmtId="0" fontId="25" fillId="0" borderId="12" xfId="58" applyFont="1" applyBorder="1" applyAlignment="1" applyProtection="1">
      <alignment horizontal="center" wrapText="1"/>
      <protection hidden="1"/>
    </xf>
    <xf numFmtId="0" fontId="25" fillId="0" borderId="17" xfId="58" applyFont="1" applyBorder="1" applyAlignment="1" applyProtection="1">
      <alignment horizontal="center" vertical="center" wrapText="1"/>
      <protection hidden="1"/>
    </xf>
    <xf numFmtId="0" fontId="27" fillId="0" borderId="0" xfId="58" applyFont="1" applyAlignment="1" applyProtection="1">
      <alignment horizontal="center"/>
      <protection hidden="1"/>
    </xf>
    <xf numFmtId="0" fontId="27" fillId="0" borderId="37" xfId="58" applyFont="1" applyBorder="1" applyAlignment="1" applyProtection="1">
      <alignment horizontal="center" vertical="justify"/>
      <protection hidden="1"/>
    </xf>
    <xf numFmtId="0" fontId="25" fillId="0" borderId="0" xfId="58" applyFont="1" applyAlignment="1" applyProtection="1">
      <alignment horizontal="center"/>
      <protection locked="0"/>
    </xf>
    <xf numFmtId="0" fontId="24" fillId="0" borderId="0" xfId="58" applyFont="1" applyAlignment="1" applyProtection="1">
      <alignment horizontal="center"/>
      <protection hidden="1"/>
    </xf>
    <xf numFmtId="0" fontId="25" fillId="0" borderId="0" xfId="58" applyFont="1" applyAlignment="1" applyProtection="1">
      <alignment horizontal="center"/>
      <protection locked="0"/>
    </xf>
    <xf numFmtId="0" fontId="33" fillId="0" borderId="0" xfId="58" applyFont="1" applyAlignment="1" applyProtection="1">
      <alignment horizontal="center"/>
      <protection hidden="1"/>
    </xf>
    <xf numFmtId="0" fontId="25" fillId="0" borderId="12" xfId="58" applyFont="1" applyBorder="1" applyAlignment="1" applyProtection="1">
      <alignment horizontal="center"/>
      <protection hidden="1"/>
    </xf>
    <xf numFmtId="0" fontId="24" fillId="24" borderId="0" xfId="58" applyFont="1" applyFill="1" applyAlignment="1" applyProtection="1">
      <alignment horizontal="center"/>
      <protection locked="0"/>
    </xf>
    <xf numFmtId="0" fontId="2" fillId="0" borderId="0" xfId="58" applyAlignment="1" applyProtection="1">
      <alignment horizontal="center"/>
      <protection hidden="1"/>
    </xf>
    <xf numFmtId="0" fontId="25" fillId="0" borderId="18" xfId="58" applyFont="1" applyBorder="1" applyAlignment="1" applyProtection="1">
      <alignment horizontal="center" vertical="center" wrapText="1"/>
      <protection hidden="1"/>
    </xf>
    <xf numFmtId="0" fontId="25" fillId="0" borderId="17" xfId="58" applyFont="1" applyFill="1" applyBorder="1" applyAlignment="1" applyProtection="1">
      <alignment horizontal="center" vertical="center" wrapText="1"/>
      <protection hidden="1"/>
    </xf>
    <xf numFmtId="3" fontId="25" fillId="0" borderId="12" xfId="58" applyNumberFormat="1" applyFont="1" applyBorder="1" applyAlignment="1" applyProtection="1">
      <alignment horizontal="center"/>
      <protection hidden="1"/>
    </xf>
    <xf numFmtId="3" fontId="25" fillId="0" borderId="12" xfId="58" applyNumberFormat="1" applyFont="1" applyBorder="1" applyAlignment="1" applyProtection="1">
      <alignment horizontal="center" vertical="center"/>
      <protection hidden="1"/>
    </xf>
    <xf numFmtId="2" fontId="25" fillId="0" borderId="12" xfId="58" applyNumberFormat="1" applyFont="1" applyBorder="1" applyAlignment="1" applyProtection="1">
      <alignment horizontal="center" vertical="center"/>
      <protection hidden="1"/>
    </xf>
    <xf numFmtId="0" fontId="25" fillId="0" borderId="12" xfId="58" applyFont="1" applyBorder="1" applyAlignment="1" applyProtection="1">
      <alignment horizontal="center" vertical="center"/>
      <protection hidden="1"/>
    </xf>
    <xf numFmtId="0" fontId="25" fillId="0" borderId="0" xfId="58" applyFont="1" applyAlignment="1" applyProtection="1">
      <alignment horizontal="center"/>
      <protection hidden="1"/>
    </xf>
    <xf numFmtId="0" fontId="26" fillId="0" borderId="0" xfId="58" applyFont="1" applyAlignment="1" applyProtection="1">
      <alignment horizontal="center"/>
      <protection hidden="1"/>
    </xf>
    <xf numFmtId="0" fontId="25" fillId="0" borderId="0" xfId="58" applyFont="1" applyFill="1" applyAlignment="1" applyProtection="1">
      <alignment horizontal="center"/>
      <protection hidden="1"/>
    </xf>
    <xf numFmtId="0" fontId="24" fillId="0" borderId="12" xfId="58" applyFont="1" applyBorder="1" applyAlignment="1" applyProtection="1">
      <alignment horizontal="center" vertical="center" wrapText="1"/>
      <protection hidden="1"/>
    </xf>
    <xf numFmtId="0" fontId="27" fillId="0" borderId="0" xfId="58" applyFont="1" applyAlignment="1" applyProtection="1">
      <alignment horizontal="center" vertical="center"/>
      <protection hidden="1"/>
    </xf>
    <xf numFmtId="0" fontId="27" fillId="0" borderId="0" xfId="58" applyFont="1" applyBorder="1" applyAlignment="1" applyProtection="1">
      <alignment horizontal="center"/>
      <protection hidden="1"/>
    </xf>
    <xf numFmtId="0" fontId="24" fillId="0" borderId="12" xfId="58" applyFont="1" applyFill="1" applyBorder="1" applyAlignment="1" applyProtection="1">
      <alignment horizontal="center" vertical="center" wrapText="1"/>
      <protection hidden="1"/>
    </xf>
    <xf numFmtId="0" fontId="24" fillId="0" borderId="12" xfId="58" applyFont="1" applyBorder="1" applyAlignment="1" applyProtection="1">
      <alignment horizontal="center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4" fillId="0" borderId="38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center" wrapText="1"/>
      <protection hidden="1"/>
    </xf>
    <xf numFmtId="0" fontId="24" fillId="0" borderId="40" xfId="0" applyFont="1" applyBorder="1" applyAlignment="1" applyProtection="1">
      <alignment horizontal="center" vertical="center" wrapText="1"/>
      <protection hidden="1"/>
    </xf>
    <xf numFmtId="0" fontId="24" fillId="0" borderId="41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left" vertical="center" wrapText="1"/>
      <protection hidden="1"/>
    </xf>
    <xf numFmtId="0" fontId="28" fillId="0" borderId="14" xfId="0" applyFont="1" applyBorder="1" applyAlignment="1" applyProtection="1" quotePrefix="1">
      <alignment horizontal="left" vertical="center"/>
      <protection hidden="1"/>
    </xf>
    <xf numFmtId="0" fontId="2" fillId="0" borderId="17" xfId="0" applyFont="1" applyBorder="1" applyAlignment="1" applyProtection="1" quotePrefix="1">
      <alignment horizontal="left" vertical="center"/>
      <protection hidden="1"/>
    </xf>
    <xf numFmtId="0" fontId="2" fillId="0" borderId="14" xfId="0" applyFont="1" applyBorder="1" applyAlignment="1" applyProtection="1" quotePrefix="1">
      <alignment horizontal="left" vertical="center"/>
      <protection hidden="1"/>
    </xf>
    <xf numFmtId="0" fontId="24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 quotePrefix="1">
      <alignment horizontal="left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0" borderId="40" xfId="0" applyFont="1" applyBorder="1" applyAlignment="1" applyProtection="1">
      <alignment horizontal="center" vertical="center" wrapText="1"/>
      <protection hidden="1"/>
    </xf>
    <xf numFmtId="0" fontId="24" fillId="0" borderId="42" xfId="0" applyFont="1" applyBorder="1" applyAlignment="1" applyProtection="1">
      <alignment horizontal="center" vertical="center" wrapText="1"/>
      <protection hidden="1"/>
    </xf>
    <xf numFmtId="0" fontId="24" fillId="0" borderId="43" xfId="0" applyFont="1" applyBorder="1" applyAlignment="1" applyProtection="1">
      <alignment horizontal="center" vertical="center" wrapText="1"/>
      <protection hidden="1"/>
    </xf>
    <xf numFmtId="0" fontId="24" fillId="0" borderId="44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/>
      <protection hidden="1"/>
    </xf>
    <xf numFmtId="0" fontId="25" fillId="0" borderId="12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center"/>
      <protection hidden="1"/>
    </xf>
    <xf numFmtId="0" fontId="25" fillId="0" borderId="12" xfId="0" applyNumberFormat="1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5" fillId="0" borderId="12" xfId="0" applyNumberFormat="1" applyFont="1" applyBorder="1" applyAlignment="1" applyProtection="1">
      <alignment horizontal="center" wrapText="1"/>
      <protection hidden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4, B5" xfId="57"/>
    <cellStyle name="Normal_Bao cao diem kiem tra hoc ki, ket qua hai mat GD HK II nam hoc 2010-2011" xfId="58"/>
    <cellStyle name="Normal_bc" xfId="59"/>
    <cellStyle name="Normal_Ket qua hoc ki" xfId="60"/>
    <cellStyle name="Normal_Sheet1" xfId="61"/>
    <cellStyle name="Normal_Sheet1_Bao cao diem kiem tra hoc ki, ket qua hai mat GD HK II nam hoc 2010-201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3"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 patternType="none">
          <bgColor indexed="65"/>
        </patternFill>
      </fill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9525</xdr:rowOff>
    </xdr:from>
    <xdr:to>
      <xdr:col>2</xdr:col>
      <xdr:colOff>714375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685800" y="4095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</xdr:rowOff>
    </xdr:from>
    <xdr:to>
      <xdr:col>4</xdr:col>
      <xdr:colOff>161925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23925" y="4095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0</xdr:rowOff>
    </xdr:from>
    <xdr:to>
      <xdr:col>3</xdr:col>
      <xdr:colOff>171450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90600" y="4572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0</xdr:rowOff>
    </xdr:from>
    <xdr:to>
      <xdr:col>1</xdr:col>
      <xdr:colOff>1524000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4095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omputer\Desktop\Moi%20ngay%202.10.2012\Bao%20cao%20cuoi%20nam%202012\Bac%20Son\Bao%20cao%20diem%20kiem%20tra%20hoc%20ki,%20ket%20qua%20hai%20mat%20GD%20HK%20II%20nam%20hoc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t qua hoc ki"/>
      <sheetName val="Ket qua hai mat GD"/>
      <sheetName val="Sheet3"/>
    </sheetNames>
    <sheetDataSet>
      <sheetData sheetId="0">
        <row r="1">
          <cell r="A1" t="str">
            <v>PHÒNG GD&amp;ĐT MÓNG CÁI</v>
          </cell>
        </row>
        <row r="70">
          <cell r="F70" t="str">
            <v>HIỆU TRƯỞNG</v>
          </cell>
        </row>
        <row r="71">
          <cell r="F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6"/>
  <sheetViews>
    <sheetView zoomScalePageLayoutView="0" workbookViewId="0" topLeftCell="A1">
      <selection activeCell="G7" sqref="G7"/>
    </sheetView>
  </sheetViews>
  <sheetFormatPr defaultColWidth="7.99609375" defaultRowHeight="18.75"/>
  <cols>
    <col min="1" max="1" width="4.21484375" style="116" customWidth="1"/>
    <col min="2" max="2" width="5.21484375" style="134" customWidth="1"/>
    <col min="3" max="4" width="9.10546875" style="116" customWidth="1"/>
    <col min="5" max="10" width="8.5546875" style="116" customWidth="1"/>
    <col min="11" max="11" width="26.3359375" style="116" hidden="1" customWidth="1"/>
    <col min="12" max="12" width="7.99609375" style="116" hidden="1" customWidth="1"/>
    <col min="13" max="13" width="10.21484375" style="116" hidden="1" customWidth="1"/>
    <col min="14" max="14" width="23.21484375" style="116" hidden="1" customWidth="1"/>
    <col min="15" max="16" width="13.3359375" style="116" hidden="1" customWidth="1"/>
    <col min="17" max="17" width="13.10546875" style="116" hidden="1" customWidth="1"/>
    <col min="18" max="18" width="7.99609375" style="116" hidden="1" customWidth="1"/>
    <col min="19" max="25" width="8.88671875" style="116" hidden="1" customWidth="1"/>
    <col min="26" max="16384" width="7.99609375" style="116" customWidth="1"/>
  </cols>
  <sheetData>
    <row r="1" spans="1:17" ht="15.75">
      <c r="A1" s="217" t="s">
        <v>65</v>
      </c>
      <c r="B1" s="217"/>
      <c r="C1" s="217"/>
      <c r="D1" s="217"/>
      <c r="E1" s="115"/>
      <c r="J1" s="188" t="s">
        <v>778</v>
      </c>
      <c r="K1" s="117" t="s">
        <v>31</v>
      </c>
      <c r="L1" s="117" t="s">
        <v>32</v>
      </c>
      <c r="M1" s="117" t="s">
        <v>718</v>
      </c>
      <c r="N1" s="117" t="s">
        <v>31</v>
      </c>
      <c r="O1" s="117" t="s">
        <v>66</v>
      </c>
      <c r="P1" s="117" t="str">
        <f aca="true" t="shared" si="0" ref="P1:P34">N1&amp;O1</f>
        <v>TRƯỜNG THCS TRÀ CỔHIỆU TRƯỞNG</v>
      </c>
      <c r="Q1" s="117" t="s">
        <v>149</v>
      </c>
    </row>
    <row r="2" spans="1:20" ht="15.75">
      <c r="A2" s="216" t="s">
        <v>55</v>
      </c>
      <c r="B2" s="216"/>
      <c r="C2" s="216"/>
      <c r="D2" s="216"/>
      <c r="E2" s="118"/>
      <c r="F2" s="115"/>
      <c r="K2" s="117" t="s">
        <v>33</v>
      </c>
      <c r="L2" s="117" t="s">
        <v>34</v>
      </c>
      <c r="M2" s="117" t="s">
        <v>718</v>
      </c>
      <c r="N2" s="117" t="s">
        <v>31</v>
      </c>
      <c r="O2" s="117" t="s">
        <v>720</v>
      </c>
      <c r="P2" s="117" t="str">
        <f t="shared" si="0"/>
        <v>TRƯỜNG THCS TRÀ CỔKT.HIỆU TRƯỞNG</v>
      </c>
      <c r="Q2" s="117" t="s">
        <v>152</v>
      </c>
      <c r="T2" s="116">
        <f>LEN(A2)</f>
        <v>21</v>
      </c>
    </row>
    <row r="3" spans="1:55" ht="21.75" customHeight="1">
      <c r="A3" s="209" t="s">
        <v>754</v>
      </c>
      <c r="B3" s="209"/>
      <c r="C3" s="209"/>
      <c r="D3" s="209"/>
      <c r="E3" s="209"/>
      <c r="F3" s="209"/>
      <c r="G3" s="209"/>
      <c r="H3" s="209"/>
      <c r="I3" s="209"/>
      <c r="J3" s="209"/>
      <c r="K3" s="117" t="s">
        <v>35</v>
      </c>
      <c r="L3" s="117" t="s">
        <v>36</v>
      </c>
      <c r="M3" s="117" t="s">
        <v>718</v>
      </c>
      <c r="N3" s="117" t="s">
        <v>33</v>
      </c>
      <c r="O3" s="117" t="s">
        <v>66</v>
      </c>
      <c r="P3" s="117" t="str">
        <f t="shared" si="0"/>
        <v>TRƯỜNG THCS BÌNH NGỌCHIỆU TRƯỞNG</v>
      </c>
      <c r="Q3" s="117" t="s">
        <v>721</v>
      </c>
      <c r="BC3" s="116">
        <v>0</v>
      </c>
    </row>
    <row r="4" spans="1:17" ht="18.75" customHeight="1">
      <c r="A4" s="210" t="s">
        <v>782</v>
      </c>
      <c r="B4" s="210"/>
      <c r="C4" s="210"/>
      <c r="D4" s="210"/>
      <c r="E4" s="210"/>
      <c r="F4" s="210"/>
      <c r="G4" s="210"/>
      <c r="H4" s="210"/>
      <c r="I4" s="210"/>
      <c r="J4" s="210"/>
      <c r="K4" s="119" t="s">
        <v>37</v>
      </c>
      <c r="L4" s="119" t="s">
        <v>38</v>
      </c>
      <c r="M4" s="119" t="s">
        <v>718</v>
      </c>
      <c r="N4" s="117" t="s">
        <v>33</v>
      </c>
      <c r="O4" s="117" t="s">
        <v>720</v>
      </c>
      <c r="P4" s="117" t="str">
        <f t="shared" si="0"/>
        <v>TRƯỜNG THCS BÌNH NGỌCKT.HIỆU TRƯỞNG</v>
      </c>
      <c r="Q4" s="117" t="s">
        <v>355</v>
      </c>
    </row>
    <row r="5" spans="1:17" s="121" customFormat="1" ht="33.75" customHeight="1">
      <c r="A5" s="208" t="s">
        <v>83</v>
      </c>
      <c r="B5" s="208" t="s">
        <v>0</v>
      </c>
      <c r="C5" s="208" t="s">
        <v>722</v>
      </c>
      <c r="D5" s="208" t="s">
        <v>723</v>
      </c>
      <c r="E5" s="219" t="s">
        <v>753</v>
      </c>
      <c r="F5" s="219"/>
      <c r="G5" s="208" t="s">
        <v>724</v>
      </c>
      <c r="H5" s="208"/>
      <c r="I5" s="208" t="s">
        <v>725</v>
      </c>
      <c r="J5" s="208"/>
      <c r="K5" s="117" t="s">
        <v>39</v>
      </c>
      <c r="L5" s="120" t="s">
        <v>40</v>
      </c>
      <c r="M5" s="117" t="s">
        <v>718</v>
      </c>
      <c r="N5" s="121" t="str">
        <f>K3</f>
        <v>TRƯỜNG THCS HẢI HOÀ</v>
      </c>
      <c r="O5" s="117" t="s">
        <v>66</v>
      </c>
      <c r="P5" s="117" t="str">
        <f t="shared" si="0"/>
        <v>TRƯỜNG THCS HẢI HOÀHIỆU TRƯỞNG</v>
      </c>
      <c r="Q5" s="121" t="s">
        <v>205</v>
      </c>
    </row>
    <row r="6" spans="1:26" s="121" customFormat="1" ht="23.25" customHeight="1">
      <c r="A6" s="218"/>
      <c r="B6" s="218"/>
      <c r="C6" s="218"/>
      <c r="D6" s="218"/>
      <c r="E6" s="161" t="s">
        <v>11</v>
      </c>
      <c r="F6" s="161" t="s">
        <v>726</v>
      </c>
      <c r="G6" s="161" t="s">
        <v>11</v>
      </c>
      <c r="H6" s="161" t="s">
        <v>726</v>
      </c>
      <c r="I6" s="161" t="s">
        <v>11</v>
      </c>
      <c r="J6" s="161" t="s">
        <v>726</v>
      </c>
      <c r="K6" s="117" t="s">
        <v>41</v>
      </c>
      <c r="L6" s="120" t="s">
        <v>42</v>
      </c>
      <c r="M6" s="117" t="s">
        <v>718</v>
      </c>
      <c r="N6" s="121" t="str">
        <f>K3</f>
        <v>TRƯỜNG THCS HẢI HOÀ</v>
      </c>
      <c r="O6" s="117" t="s">
        <v>720</v>
      </c>
      <c r="P6" s="117" t="str">
        <f t="shared" si="0"/>
        <v>TRƯỜNG THCS HẢI HOÀKT.HIỆU TRƯỞNG</v>
      </c>
      <c r="Q6" s="121" t="s">
        <v>698</v>
      </c>
      <c r="Z6" s="160" t="s">
        <v>752</v>
      </c>
    </row>
    <row r="7" spans="1:26" s="121" customFormat="1" ht="22.5" customHeight="1">
      <c r="A7" s="202">
        <v>1</v>
      </c>
      <c r="B7" s="201">
        <v>6</v>
      </c>
      <c r="C7" s="202" t="s">
        <v>727</v>
      </c>
      <c r="D7" s="203">
        <v>47</v>
      </c>
      <c r="E7" s="204">
        <v>23</v>
      </c>
      <c r="F7" s="205">
        <f>IF($D7&lt;&gt;0,E7/$D7*100,0)</f>
        <v>48.93617021276596</v>
      </c>
      <c r="G7" s="204"/>
      <c r="H7" s="205">
        <f aca="true" t="shared" si="1" ref="H7:H38">IF($D7&lt;&gt;0,G7/$D7*100,0)</f>
        <v>0</v>
      </c>
      <c r="I7" s="204"/>
      <c r="J7" s="205">
        <f aca="true" t="shared" si="2" ref="J7:J38">IF($D7&lt;&gt;0,I7/$D7*100,0)</f>
        <v>0</v>
      </c>
      <c r="K7" s="123" t="s">
        <v>43</v>
      </c>
      <c r="L7" s="123" t="s">
        <v>44</v>
      </c>
      <c r="M7" s="123" t="s">
        <v>718</v>
      </c>
      <c r="N7" s="121" t="str">
        <f>K4</f>
        <v>TRƯỜNG THCS HOÀ LẠC</v>
      </c>
      <c r="O7" s="117" t="s">
        <v>66</v>
      </c>
      <c r="P7" s="117" t="str">
        <f t="shared" si="0"/>
        <v>TRƯỜNG THCS HOÀ LẠCHIỆU TRƯỞNG</v>
      </c>
      <c r="Q7" s="121" t="s">
        <v>252</v>
      </c>
      <c r="Z7" s="160"/>
    </row>
    <row r="8" spans="1:17" ht="22.5" customHeight="1">
      <c r="A8" s="202">
        <v>2</v>
      </c>
      <c r="B8" s="201">
        <v>6</v>
      </c>
      <c r="C8" s="202" t="s">
        <v>728</v>
      </c>
      <c r="D8" s="203">
        <v>47</v>
      </c>
      <c r="E8" s="203">
        <v>46</v>
      </c>
      <c r="F8" s="205">
        <f aca="true" t="shared" si="3" ref="F8:F38">IF($D8&lt;&gt;0,E8/$D8*100,0)</f>
        <v>97.87234042553192</v>
      </c>
      <c r="G8" s="203"/>
      <c r="H8" s="205">
        <f t="shared" si="1"/>
        <v>0</v>
      </c>
      <c r="I8" s="203"/>
      <c r="J8" s="205">
        <f t="shared" si="2"/>
        <v>0</v>
      </c>
      <c r="K8" s="124" t="s">
        <v>45</v>
      </c>
      <c r="L8" s="124" t="s">
        <v>46</v>
      </c>
      <c r="M8" s="124" t="s">
        <v>718</v>
      </c>
      <c r="N8" s="121" t="str">
        <f>K4</f>
        <v>TRƯỜNG THCS HOÀ LẠC</v>
      </c>
      <c r="O8" s="117" t="s">
        <v>720</v>
      </c>
      <c r="P8" s="117" t="str">
        <f t="shared" si="0"/>
        <v>TRƯỜNG THCS HOÀ LẠCKT.HIỆU TRƯỞNG</v>
      </c>
      <c r="Q8" s="121" t="s">
        <v>253</v>
      </c>
    </row>
    <row r="9" spans="1:17" ht="22.5" customHeight="1">
      <c r="A9" s="202">
        <v>3</v>
      </c>
      <c r="B9" s="201">
        <v>6</v>
      </c>
      <c r="C9" s="202" t="s">
        <v>729</v>
      </c>
      <c r="D9" s="203">
        <v>47</v>
      </c>
      <c r="E9" s="203">
        <v>25</v>
      </c>
      <c r="F9" s="205">
        <f t="shared" si="3"/>
        <v>53.191489361702125</v>
      </c>
      <c r="G9" s="203"/>
      <c r="H9" s="205">
        <f t="shared" si="1"/>
        <v>0</v>
      </c>
      <c r="I9" s="203"/>
      <c r="J9" s="205">
        <f t="shared" si="2"/>
        <v>0</v>
      </c>
      <c r="K9" s="124" t="s">
        <v>47</v>
      </c>
      <c r="L9" s="124" t="s">
        <v>48</v>
      </c>
      <c r="M9" s="124" t="s">
        <v>718</v>
      </c>
      <c r="N9" s="121" t="str">
        <f>K5</f>
        <v>TRƯỜNG THCS HẢI XUÂN</v>
      </c>
      <c r="O9" s="117" t="s">
        <v>66</v>
      </c>
      <c r="P9" s="117" t="str">
        <f t="shared" si="0"/>
        <v>TRƯỜNG THCS HẢI XUÂNHIỆU TRƯỞNG</v>
      </c>
      <c r="Q9" s="121" t="s">
        <v>306</v>
      </c>
    </row>
    <row r="10" spans="1:17" ht="22.5" customHeight="1">
      <c r="A10" s="202">
        <v>4</v>
      </c>
      <c r="B10" s="201">
        <v>6</v>
      </c>
      <c r="C10" s="202" t="s">
        <v>88</v>
      </c>
      <c r="D10" s="203">
        <v>47</v>
      </c>
      <c r="E10" s="203">
        <v>15</v>
      </c>
      <c r="F10" s="205">
        <f t="shared" si="3"/>
        <v>31.914893617021278</v>
      </c>
      <c r="G10" s="203"/>
      <c r="H10" s="205">
        <f t="shared" si="1"/>
        <v>0</v>
      </c>
      <c r="I10" s="203"/>
      <c r="J10" s="205">
        <f t="shared" si="2"/>
        <v>0</v>
      </c>
      <c r="K10" s="124" t="s">
        <v>49</v>
      </c>
      <c r="L10" s="124" t="s">
        <v>50</v>
      </c>
      <c r="M10" s="124" t="s">
        <v>718</v>
      </c>
      <c r="N10" s="121" t="str">
        <f>K5</f>
        <v>TRƯỜNG THCS HẢI XUÂN</v>
      </c>
      <c r="O10" s="117" t="s">
        <v>720</v>
      </c>
      <c r="P10" s="117" t="str">
        <f t="shared" si="0"/>
        <v>TRƯỜNG THCS HẢI XUÂNKT.HIỆU TRƯỞNG</v>
      </c>
      <c r="Q10" s="121" t="s">
        <v>730</v>
      </c>
    </row>
    <row r="11" spans="1:17" ht="22.5" customHeight="1">
      <c r="A11" s="202">
        <v>5</v>
      </c>
      <c r="B11" s="201">
        <v>6</v>
      </c>
      <c r="C11" s="202" t="s">
        <v>731</v>
      </c>
      <c r="D11" s="203">
        <v>47</v>
      </c>
      <c r="E11" s="203">
        <v>33</v>
      </c>
      <c r="F11" s="205">
        <f t="shared" si="3"/>
        <v>70.2127659574468</v>
      </c>
      <c r="G11" s="203"/>
      <c r="H11" s="205">
        <f t="shared" si="1"/>
        <v>0</v>
      </c>
      <c r="I11" s="203"/>
      <c r="J11" s="205">
        <f t="shared" si="2"/>
        <v>0</v>
      </c>
      <c r="K11" s="124" t="s">
        <v>51</v>
      </c>
      <c r="L11" s="124" t="s">
        <v>52</v>
      </c>
      <c r="M11" s="124" t="s">
        <v>718</v>
      </c>
      <c r="N11" s="121" t="str">
        <f>K6</f>
        <v>TRƯỜNG THCS KA LONG</v>
      </c>
      <c r="O11" s="117" t="s">
        <v>66</v>
      </c>
      <c r="P11" s="117" t="str">
        <f t="shared" si="0"/>
        <v>TRƯỜNG THCS KA LONGHIỆU TRƯỞNG</v>
      </c>
      <c r="Q11" s="121" t="s">
        <v>345</v>
      </c>
    </row>
    <row r="12" spans="1:17" ht="22.5" customHeight="1">
      <c r="A12" s="202">
        <v>6</v>
      </c>
      <c r="B12" s="201">
        <v>6</v>
      </c>
      <c r="C12" s="202" t="s">
        <v>732</v>
      </c>
      <c r="D12" s="203"/>
      <c r="E12" s="203"/>
      <c r="F12" s="205">
        <f t="shared" si="3"/>
        <v>0</v>
      </c>
      <c r="G12" s="203"/>
      <c r="H12" s="205">
        <f t="shared" si="1"/>
        <v>0</v>
      </c>
      <c r="I12" s="203"/>
      <c r="J12" s="205">
        <f t="shared" si="2"/>
        <v>0</v>
      </c>
      <c r="K12" s="124" t="s">
        <v>53</v>
      </c>
      <c r="L12" s="124" t="s">
        <v>54</v>
      </c>
      <c r="M12" s="124" t="s">
        <v>718</v>
      </c>
      <c r="N12" s="121" t="str">
        <f>K6</f>
        <v>TRƯỜNG THCS KA LONG</v>
      </c>
      <c r="O12" s="117" t="s">
        <v>720</v>
      </c>
      <c r="P12" s="117" t="str">
        <f t="shared" si="0"/>
        <v>TRƯỜNG THCS KA LONGKT.HIỆU TRƯỞNG</v>
      </c>
      <c r="Q12" s="121" t="s">
        <v>347</v>
      </c>
    </row>
    <row r="13" spans="1:17" ht="22.5" customHeight="1">
      <c r="A13" s="202">
        <v>7</v>
      </c>
      <c r="B13" s="201">
        <v>6</v>
      </c>
      <c r="C13" s="202" t="s">
        <v>733</v>
      </c>
      <c r="D13" s="203">
        <v>47</v>
      </c>
      <c r="E13" s="203">
        <v>36</v>
      </c>
      <c r="F13" s="205">
        <f t="shared" si="3"/>
        <v>76.59574468085107</v>
      </c>
      <c r="G13" s="203">
        <v>4</v>
      </c>
      <c r="H13" s="205">
        <f t="shared" si="1"/>
        <v>8.51063829787234</v>
      </c>
      <c r="I13" s="203"/>
      <c r="J13" s="205">
        <f t="shared" si="2"/>
        <v>0</v>
      </c>
      <c r="K13" s="124" t="s">
        <v>55</v>
      </c>
      <c r="L13" s="124" t="s">
        <v>56</v>
      </c>
      <c r="M13" s="124" t="s">
        <v>718</v>
      </c>
      <c r="N13" s="121" t="str">
        <f>K7</f>
        <v>TRƯỜNG THCS NINH DƯƠNG</v>
      </c>
      <c r="O13" s="117" t="s">
        <v>66</v>
      </c>
      <c r="P13" s="117" t="str">
        <f t="shared" si="0"/>
        <v>TRƯỜNG THCS NINH DƯƠNGHIỆU TRƯỞNG</v>
      </c>
      <c r="Q13" s="121" t="s">
        <v>386</v>
      </c>
    </row>
    <row r="14" spans="1:17" ht="22.5" customHeight="1">
      <c r="A14" s="202">
        <v>8</v>
      </c>
      <c r="B14" s="201">
        <v>6</v>
      </c>
      <c r="C14" s="202" t="s">
        <v>734</v>
      </c>
      <c r="D14" s="203">
        <v>47</v>
      </c>
      <c r="E14" s="203">
        <v>26</v>
      </c>
      <c r="F14" s="205">
        <f t="shared" si="3"/>
        <v>55.319148936170215</v>
      </c>
      <c r="G14" s="203"/>
      <c r="H14" s="205">
        <f t="shared" si="1"/>
        <v>0</v>
      </c>
      <c r="I14" s="203"/>
      <c r="J14" s="205">
        <f t="shared" si="2"/>
        <v>0</v>
      </c>
      <c r="K14" s="124" t="s">
        <v>57</v>
      </c>
      <c r="L14" s="124" t="s">
        <v>58</v>
      </c>
      <c r="M14" s="124" t="s">
        <v>718</v>
      </c>
      <c r="N14" s="121" t="str">
        <f>K7</f>
        <v>TRƯỜNG THCS NINH DƯƠNG</v>
      </c>
      <c r="O14" s="117" t="s">
        <v>720</v>
      </c>
      <c r="P14" s="117" t="str">
        <f t="shared" si="0"/>
        <v>TRƯỜNG THCS NINH DƯƠNGKT.HIỆU TRƯỞNG</v>
      </c>
      <c r="Q14" s="121" t="s">
        <v>387</v>
      </c>
    </row>
    <row r="15" spans="1:17" ht="22.5" customHeight="1">
      <c r="A15" s="202">
        <v>9</v>
      </c>
      <c r="B15" s="201">
        <v>6</v>
      </c>
      <c r="C15" s="202" t="s">
        <v>735</v>
      </c>
      <c r="D15" s="203">
        <v>47</v>
      </c>
      <c r="E15" s="203">
        <v>32</v>
      </c>
      <c r="F15" s="205">
        <f t="shared" si="3"/>
        <v>68.08510638297872</v>
      </c>
      <c r="G15" s="203"/>
      <c r="H15" s="205">
        <f t="shared" si="1"/>
        <v>0</v>
      </c>
      <c r="I15" s="203"/>
      <c r="J15" s="205">
        <f t="shared" si="2"/>
        <v>0</v>
      </c>
      <c r="K15" s="124" t="s">
        <v>755</v>
      </c>
      <c r="L15" s="124" t="s">
        <v>60</v>
      </c>
      <c r="M15" s="124" t="s">
        <v>718</v>
      </c>
      <c r="N15" s="121" t="str">
        <f>K8</f>
        <v>TRƯỜNG THCS VẠN NINH</v>
      </c>
      <c r="O15" s="117" t="s">
        <v>66</v>
      </c>
      <c r="P15" s="117" t="str">
        <f t="shared" si="0"/>
        <v>TRƯỜNG THCS VẠN NINHHIỆU TRƯỞNG</v>
      </c>
      <c r="Q15" s="121" t="s">
        <v>575</v>
      </c>
    </row>
    <row r="16" spans="1:17" ht="22.5" customHeight="1">
      <c r="A16" s="202">
        <v>10</v>
      </c>
      <c r="B16" s="201">
        <v>6</v>
      </c>
      <c r="C16" s="202" t="s">
        <v>736</v>
      </c>
      <c r="D16" s="203">
        <v>47</v>
      </c>
      <c r="E16" s="203">
        <v>47</v>
      </c>
      <c r="F16" s="205">
        <f t="shared" si="3"/>
        <v>100</v>
      </c>
      <c r="G16" s="203"/>
      <c r="H16" s="205">
        <f t="shared" si="1"/>
        <v>0</v>
      </c>
      <c r="I16" s="203"/>
      <c r="J16" s="205">
        <f t="shared" si="2"/>
        <v>0</v>
      </c>
      <c r="K16" s="124" t="s">
        <v>756</v>
      </c>
      <c r="L16" s="124" t="s">
        <v>62</v>
      </c>
      <c r="M16" s="124" t="s">
        <v>718</v>
      </c>
      <c r="N16" s="121" t="str">
        <f>K8</f>
        <v>TRƯỜNG THCS VẠN NINH</v>
      </c>
      <c r="O16" s="117" t="s">
        <v>720</v>
      </c>
      <c r="P16" s="117" t="str">
        <f t="shared" si="0"/>
        <v>TRƯỜNG THCS VẠN NINHKT.HIỆU TRƯỞNG</v>
      </c>
      <c r="Q16" s="121" t="s">
        <v>579</v>
      </c>
    </row>
    <row r="17" spans="1:17" ht="22.5" customHeight="1">
      <c r="A17" s="202">
        <v>11</v>
      </c>
      <c r="B17" s="201">
        <v>6</v>
      </c>
      <c r="C17" s="202" t="s">
        <v>737</v>
      </c>
      <c r="D17" s="203">
        <v>47</v>
      </c>
      <c r="E17" s="203">
        <v>47</v>
      </c>
      <c r="F17" s="205">
        <f t="shared" si="3"/>
        <v>100</v>
      </c>
      <c r="G17" s="203"/>
      <c r="H17" s="205">
        <f t="shared" si="1"/>
        <v>0</v>
      </c>
      <c r="I17" s="203"/>
      <c r="J17" s="205">
        <f t="shared" si="2"/>
        <v>0</v>
      </c>
      <c r="K17" s="124" t="s">
        <v>719</v>
      </c>
      <c r="L17" s="124" t="s">
        <v>64</v>
      </c>
      <c r="M17" s="124" t="s">
        <v>718</v>
      </c>
      <c r="N17" s="121" t="str">
        <f>K9</f>
        <v>TRƯỜNG THCS HẢI YÊN</v>
      </c>
      <c r="O17" s="117" t="s">
        <v>66</v>
      </c>
      <c r="P17" s="117" t="str">
        <f t="shared" si="0"/>
        <v>TRƯỜNG THCS HẢI YÊNHIỆU TRƯỞNG</v>
      </c>
      <c r="Q17" s="121" t="s">
        <v>501</v>
      </c>
    </row>
    <row r="18" spans="1:17" ht="22.5" customHeight="1">
      <c r="A18" s="202">
        <v>12</v>
      </c>
      <c r="B18" s="201">
        <v>6</v>
      </c>
      <c r="C18" s="202" t="s">
        <v>738</v>
      </c>
      <c r="D18" s="203">
        <v>47</v>
      </c>
      <c r="E18" s="203">
        <v>47</v>
      </c>
      <c r="F18" s="205">
        <f t="shared" si="3"/>
        <v>100</v>
      </c>
      <c r="G18" s="203"/>
      <c r="H18" s="205">
        <f t="shared" si="1"/>
        <v>0</v>
      </c>
      <c r="I18" s="203"/>
      <c r="J18" s="205">
        <f t="shared" si="2"/>
        <v>0</v>
      </c>
      <c r="N18" s="121" t="str">
        <f>K9</f>
        <v>TRƯỜNG THCS HẢI YÊN</v>
      </c>
      <c r="O18" s="117" t="s">
        <v>720</v>
      </c>
      <c r="P18" s="117" t="str">
        <f t="shared" si="0"/>
        <v>TRƯỜNG THCS HẢI YÊNKT.HIỆU TRƯỞNG</v>
      </c>
      <c r="Q18" s="121" t="s">
        <v>502</v>
      </c>
    </row>
    <row r="19" spans="1:17" ht="22.5" customHeight="1">
      <c r="A19" s="202">
        <v>13</v>
      </c>
      <c r="B19" s="201">
        <v>6</v>
      </c>
      <c r="C19" s="202" t="s">
        <v>739</v>
      </c>
      <c r="D19" s="203">
        <v>47</v>
      </c>
      <c r="E19" s="203">
        <v>47</v>
      </c>
      <c r="F19" s="205">
        <f t="shared" si="3"/>
        <v>100</v>
      </c>
      <c r="G19" s="203"/>
      <c r="H19" s="205">
        <f t="shared" si="1"/>
        <v>0</v>
      </c>
      <c r="I19" s="203"/>
      <c r="J19" s="205">
        <f t="shared" si="2"/>
        <v>0</v>
      </c>
      <c r="N19" s="121" t="str">
        <f>K10</f>
        <v>TRƯỜNG THCS HẢI ĐÔNG</v>
      </c>
      <c r="O19" s="117" t="s">
        <v>66</v>
      </c>
      <c r="P19" s="117" t="str">
        <f t="shared" si="0"/>
        <v>TRƯỜNG THCS HẢI ĐÔNGHIỆU TRƯỞNG</v>
      </c>
      <c r="Q19" s="121" t="s">
        <v>534</v>
      </c>
    </row>
    <row r="20" spans="1:17" ht="22.5" customHeight="1">
      <c r="A20" s="202">
        <v>14</v>
      </c>
      <c r="B20" s="201">
        <v>6</v>
      </c>
      <c r="C20" s="202" t="s">
        <v>740</v>
      </c>
      <c r="D20" s="203">
        <v>47</v>
      </c>
      <c r="E20" s="203">
        <v>47</v>
      </c>
      <c r="F20" s="205">
        <f t="shared" si="3"/>
        <v>100</v>
      </c>
      <c r="G20" s="203">
        <v>4</v>
      </c>
      <c r="H20" s="205">
        <f t="shared" si="1"/>
        <v>8.51063829787234</v>
      </c>
      <c r="I20" s="203"/>
      <c r="J20" s="205">
        <f t="shared" si="2"/>
        <v>0</v>
      </c>
      <c r="M20" s="125"/>
      <c r="N20" s="121" t="str">
        <f>K10</f>
        <v>TRƯỜNG THCS HẢI ĐÔNG</v>
      </c>
      <c r="O20" s="117" t="s">
        <v>720</v>
      </c>
      <c r="P20" s="117" t="str">
        <f t="shared" si="0"/>
        <v>TRƯỜNG THCS HẢI ĐÔNGKT.HIỆU TRƯỞNG</v>
      </c>
      <c r="Q20" s="121" t="s">
        <v>741</v>
      </c>
    </row>
    <row r="21" spans="1:17" s="128" customFormat="1" ht="22.5" customHeight="1">
      <c r="A21" s="207" t="s">
        <v>742</v>
      </c>
      <c r="B21" s="207"/>
      <c r="C21" s="207"/>
      <c r="D21" s="126">
        <f>SUM(D7:D20)</f>
        <v>611</v>
      </c>
      <c r="E21" s="126">
        <f>SUM(E7:E20)</f>
        <v>471</v>
      </c>
      <c r="F21" s="127">
        <f t="shared" si="3"/>
        <v>77.08674304418986</v>
      </c>
      <c r="G21" s="126">
        <f>SUM(G7:G20)</f>
        <v>8</v>
      </c>
      <c r="H21" s="127">
        <f t="shared" si="1"/>
        <v>1.309328968903437</v>
      </c>
      <c r="I21" s="126">
        <f>SUM(I7:I20)</f>
        <v>0</v>
      </c>
      <c r="J21" s="127">
        <f t="shared" si="2"/>
        <v>0</v>
      </c>
      <c r="M21" s="129"/>
      <c r="N21" s="121" t="str">
        <f>K11</f>
        <v>TRƯỜNG THCS HẢI TIẾN</v>
      </c>
      <c r="O21" s="117" t="s">
        <v>66</v>
      </c>
      <c r="P21" s="117" t="str">
        <f t="shared" si="0"/>
        <v>TRƯỜNG THCS HẢI TIẾNHIỆU TRƯỞNG</v>
      </c>
      <c r="Q21" s="128" t="s">
        <v>605</v>
      </c>
    </row>
    <row r="22" spans="1:17" s="121" customFormat="1" ht="22.5" customHeight="1">
      <c r="A22" s="202">
        <v>1</v>
      </c>
      <c r="B22" s="201">
        <v>7</v>
      </c>
      <c r="C22" s="202" t="s">
        <v>727</v>
      </c>
      <c r="D22" s="204">
        <v>43</v>
      </c>
      <c r="E22" s="204">
        <v>38</v>
      </c>
      <c r="F22" s="205">
        <f t="shared" si="3"/>
        <v>88.37209302325581</v>
      </c>
      <c r="G22" s="204">
        <v>1</v>
      </c>
      <c r="H22" s="205">
        <f t="shared" si="1"/>
        <v>2.3255813953488373</v>
      </c>
      <c r="I22" s="204">
        <v>0</v>
      </c>
      <c r="J22" s="205">
        <f t="shared" si="2"/>
        <v>0</v>
      </c>
      <c r="N22" s="121" t="str">
        <f>K11</f>
        <v>TRƯỜNG THCS HẢI TIẾN</v>
      </c>
      <c r="O22" s="117" t="s">
        <v>720</v>
      </c>
      <c r="P22" s="117" t="str">
        <f t="shared" si="0"/>
        <v>TRƯỜNG THCS HẢI TIẾNKT.HIỆU TRƯỞNG</v>
      </c>
      <c r="Q22" s="121" t="s">
        <v>606</v>
      </c>
    </row>
    <row r="23" spans="1:17" ht="22.5" customHeight="1">
      <c r="A23" s="202">
        <v>2</v>
      </c>
      <c r="B23" s="201">
        <v>7</v>
      </c>
      <c r="C23" s="202" t="s">
        <v>728</v>
      </c>
      <c r="D23" s="204">
        <v>43</v>
      </c>
      <c r="E23" s="203">
        <v>39</v>
      </c>
      <c r="F23" s="205">
        <f t="shared" si="3"/>
        <v>90.69767441860465</v>
      </c>
      <c r="G23" s="203">
        <v>8</v>
      </c>
      <c r="H23" s="205">
        <f t="shared" si="1"/>
        <v>18.6046511627907</v>
      </c>
      <c r="I23" s="203">
        <v>0</v>
      </c>
      <c r="J23" s="205">
        <f t="shared" si="2"/>
        <v>0</v>
      </c>
      <c r="N23" s="121" t="str">
        <f>K12</f>
        <v>TRƯỜNG THCS QUẢNG NGHĨA</v>
      </c>
      <c r="O23" s="117" t="s">
        <v>66</v>
      </c>
      <c r="P23" s="117" t="str">
        <f t="shared" si="0"/>
        <v>TRƯỜNG THCS QUẢNG NGHĨAHIỆU TRƯỞNG</v>
      </c>
      <c r="Q23" s="121" t="s">
        <v>465</v>
      </c>
    </row>
    <row r="24" spans="1:17" ht="22.5" customHeight="1">
      <c r="A24" s="202">
        <v>3</v>
      </c>
      <c r="B24" s="201">
        <v>7</v>
      </c>
      <c r="C24" s="202" t="s">
        <v>729</v>
      </c>
      <c r="D24" s="204">
        <v>43</v>
      </c>
      <c r="E24" s="203">
        <v>25</v>
      </c>
      <c r="F24" s="205">
        <f t="shared" si="3"/>
        <v>58.139534883720934</v>
      </c>
      <c r="G24" s="203"/>
      <c r="H24" s="205">
        <f t="shared" si="1"/>
        <v>0</v>
      </c>
      <c r="I24" s="203">
        <v>0</v>
      </c>
      <c r="J24" s="205">
        <f t="shared" si="2"/>
        <v>0</v>
      </c>
      <c r="N24" s="121" t="str">
        <f>K12</f>
        <v>TRƯỜNG THCS QUẢNG NGHĨA</v>
      </c>
      <c r="O24" s="117" t="s">
        <v>720</v>
      </c>
      <c r="P24" s="117" t="str">
        <f t="shared" si="0"/>
        <v>TRƯỜNG THCS QUẢNG NGHĨAKT.HIỆU TRƯỞNG</v>
      </c>
      <c r="Q24" s="121"/>
    </row>
    <row r="25" spans="1:17" ht="22.5" customHeight="1">
      <c r="A25" s="202">
        <v>4</v>
      </c>
      <c r="B25" s="201">
        <v>7</v>
      </c>
      <c r="C25" s="202" t="s">
        <v>88</v>
      </c>
      <c r="D25" s="204">
        <v>43</v>
      </c>
      <c r="E25" s="203">
        <v>18</v>
      </c>
      <c r="F25" s="205">
        <f t="shared" si="3"/>
        <v>41.86046511627907</v>
      </c>
      <c r="G25" s="203"/>
      <c r="H25" s="205">
        <f t="shared" si="1"/>
        <v>0</v>
      </c>
      <c r="I25" s="203">
        <v>0</v>
      </c>
      <c r="J25" s="205">
        <f t="shared" si="2"/>
        <v>0</v>
      </c>
      <c r="N25" s="121" t="str">
        <f>K13</f>
        <v>TRƯỜNG THCS VĨNH THỰC</v>
      </c>
      <c r="O25" s="117" t="s">
        <v>66</v>
      </c>
      <c r="P25" s="117" t="str">
        <f t="shared" si="0"/>
        <v>TRƯỜNG THCS VĨNH THỰCHIỆU TRƯỞNG</v>
      </c>
      <c r="Q25" s="121" t="s">
        <v>483</v>
      </c>
    </row>
    <row r="26" spans="1:17" ht="22.5" customHeight="1">
      <c r="A26" s="202">
        <v>5</v>
      </c>
      <c r="B26" s="201">
        <v>7</v>
      </c>
      <c r="C26" s="202" t="s">
        <v>731</v>
      </c>
      <c r="D26" s="204">
        <v>43</v>
      </c>
      <c r="E26" s="203">
        <v>31</v>
      </c>
      <c r="F26" s="205">
        <f t="shared" si="3"/>
        <v>72.09302325581395</v>
      </c>
      <c r="G26" s="203">
        <v>4</v>
      </c>
      <c r="H26" s="205">
        <f t="shared" si="1"/>
        <v>9.30232558139535</v>
      </c>
      <c r="I26" s="203">
        <v>0</v>
      </c>
      <c r="J26" s="205">
        <f t="shared" si="2"/>
        <v>0</v>
      </c>
      <c r="N26" s="121" t="str">
        <f>K13</f>
        <v>TRƯỜNG THCS VĨNH THỰC</v>
      </c>
      <c r="O26" s="117" t="s">
        <v>720</v>
      </c>
      <c r="P26" s="117" t="str">
        <f t="shared" si="0"/>
        <v>TRƯỜNG THCS VĨNH THỰCKT.HIỆU TRƯỞNG</v>
      </c>
      <c r="Q26" s="121" t="s">
        <v>484</v>
      </c>
    </row>
    <row r="27" spans="1:17" ht="22.5" customHeight="1">
      <c r="A27" s="202">
        <v>6</v>
      </c>
      <c r="B27" s="201">
        <v>7</v>
      </c>
      <c r="C27" s="202" t="s">
        <v>732</v>
      </c>
      <c r="D27" s="204"/>
      <c r="E27" s="203"/>
      <c r="F27" s="205">
        <f t="shared" si="3"/>
        <v>0</v>
      </c>
      <c r="G27" s="203"/>
      <c r="H27" s="205">
        <f t="shared" si="1"/>
        <v>0</v>
      </c>
      <c r="I27" s="203"/>
      <c r="J27" s="205">
        <f t="shared" si="2"/>
        <v>0</v>
      </c>
      <c r="N27" s="121" t="str">
        <f>K14</f>
        <v>TRƯỜNG PTCS VĨNH TRUNG</v>
      </c>
      <c r="O27" s="117" t="s">
        <v>66</v>
      </c>
      <c r="P27" s="117" t="str">
        <f t="shared" si="0"/>
        <v>TRƯỜNG PTCS VĨNH TRUNGHIỆU TRƯỞNG</v>
      </c>
      <c r="Q27" s="121" t="s">
        <v>451</v>
      </c>
    </row>
    <row r="28" spans="1:17" ht="22.5" customHeight="1">
      <c r="A28" s="202">
        <v>7</v>
      </c>
      <c r="B28" s="201">
        <v>7</v>
      </c>
      <c r="C28" s="202" t="s">
        <v>733</v>
      </c>
      <c r="D28" s="204">
        <v>43</v>
      </c>
      <c r="E28" s="203">
        <v>22</v>
      </c>
      <c r="F28" s="205">
        <f t="shared" si="3"/>
        <v>51.162790697674424</v>
      </c>
      <c r="G28" s="203"/>
      <c r="H28" s="205">
        <f t="shared" si="1"/>
        <v>0</v>
      </c>
      <c r="I28" s="203">
        <v>0</v>
      </c>
      <c r="J28" s="205">
        <f t="shared" si="2"/>
        <v>0</v>
      </c>
      <c r="N28" s="121" t="str">
        <f>K14</f>
        <v>TRƯỜNG PTCS VĨNH TRUNG</v>
      </c>
      <c r="O28" s="117" t="s">
        <v>720</v>
      </c>
      <c r="P28" s="117" t="str">
        <f t="shared" si="0"/>
        <v>TRƯỜNG PTCS VĨNH TRUNGKT.HIỆU TRƯỞNG</v>
      </c>
      <c r="Q28" s="121" t="s">
        <v>452</v>
      </c>
    </row>
    <row r="29" spans="1:17" ht="22.5" customHeight="1">
      <c r="A29" s="202">
        <v>8</v>
      </c>
      <c r="B29" s="201">
        <v>7</v>
      </c>
      <c r="C29" s="202" t="s">
        <v>734</v>
      </c>
      <c r="D29" s="204">
        <v>43</v>
      </c>
      <c r="E29" s="203">
        <v>33</v>
      </c>
      <c r="F29" s="205">
        <f t="shared" si="3"/>
        <v>76.74418604651163</v>
      </c>
      <c r="G29" s="203"/>
      <c r="H29" s="205">
        <f t="shared" si="1"/>
        <v>0</v>
      </c>
      <c r="I29" s="203">
        <v>0</v>
      </c>
      <c r="J29" s="205">
        <f t="shared" si="2"/>
        <v>0</v>
      </c>
      <c r="N29" s="121" t="str">
        <f>K15</f>
        <v>TRƯỜNG THCS BẮC SƠN</v>
      </c>
      <c r="O29" s="117" t="s">
        <v>66</v>
      </c>
      <c r="P29" s="117" t="str">
        <f t="shared" si="0"/>
        <v>TRƯỜNG THCS BẮC SƠNHIỆU TRƯỞNG</v>
      </c>
      <c r="Q29" s="121" t="s">
        <v>431</v>
      </c>
    </row>
    <row r="30" spans="1:17" ht="22.5" customHeight="1">
      <c r="A30" s="202">
        <v>9</v>
      </c>
      <c r="B30" s="201">
        <v>7</v>
      </c>
      <c r="C30" s="202" t="s">
        <v>735</v>
      </c>
      <c r="D30" s="204">
        <v>43</v>
      </c>
      <c r="E30" s="203">
        <v>36</v>
      </c>
      <c r="F30" s="205">
        <f t="shared" si="3"/>
        <v>83.72093023255815</v>
      </c>
      <c r="G30" s="203"/>
      <c r="H30" s="205">
        <f t="shared" si="1"/>
        <v>0</v>
      </c>
      <c r="I30" s="203">
        <v>0</v>
      </c>
      <c r="J30" s="205">
        <f t="shared" si="2"/>
        <v>0</v>
      </c>
      <c r="N30" s="121" t="str">
        <f>K15</f>
        <v>TRƯỜNG THCS BẮC SƠN</v>
      </c>
      <c r="O30" s="117" t="s">
        <v>720</v>
      </c>
      <c r="P30" s="117" t="str">
        <f t="shared" si="0"/>
        <v>TRƯỜNG THCS BẮC SƠNKT.HIỆU TRƯỞNG</v>
      </c>
      <c r="Q30" s="121" t="s">
        <v>432</v>
      </c>
    </row>
    <row r="31" spans="1:17" ht="22.5" customHeight="1">
      <c r="A31" s="202">
        <v>10</v>
      </c>
      <c r="B31" s="201">
        <v>7</v>
      </c>
      <c r="C31" s="202" t="s">
        <v>736</v>
      </c>
      <c r="D31" s="204">
        <v>43</v>
      </c>
      <c r="E31" s="203">
        <v>43</v>
      </c>
      <c r="F31" s="205">
        <f t="shared" si="3"/>
        <v>100</v>
      </c>
      <c r="G31" s="203"/>
      <c r="H31" s="205">
        <f t="shared" si="1"/>
        <v>0</v>
      </c>
      <c r="I31" s="203"/>
      <c r="J31" s="205">
        <f t="shared" si="2"/>
        <v>0</v>
      </c>
      <c r="N31" s="121" t="str">
        <f>K16</f>
        <v>TRƯỜNG THCS HẢI SƠN</v>
      </c>
      <c r="O31" s="117" t="s">
        <v>66</v>
      </c>
      <c r="P31" s="117" t="str">
        <f t="shared" si="0"/>
        <v>TRƯỜNG THCS HẢI SƠNHIỆU TRƯỞNG</v>
      </c>
      <c r="Q31" s="121" t="s">
        <v>400</v>
      </c>
    </row>
    <row r="32" spans="1:17" ht="22.5" customHeight="1">
      <c r="A32" s="202">
        <v>11</v>
      </c>
      <c r="B32" s="201">
        <v>7</v>
      </c>
      <c r="C32" s="202" t="s">
        <v>737</v>
      </c>
      <c r="D32" s="204">
        <v>43</v>
      </c>
      <c r="E32" s="203">
        <v>34</v>
      </c>
      <c r="F32" s="205">
        <f t="shared" si="3"/>
        <v>79.06976744186046</v>
      </c>
      <c r="G32" s="203">
        <v>4</v>
      </c>
      <c r="H32" s="205">
        <f t="shared" si="1"/>
        <v>9.30232558139535</v>
      </c>
      <c r="I32" s="203">
        <v>0</v>
      </c>
      <c r="J32" s="205">
        <f t="shared" si="2"/>
        <v>0</v>
      </c>
      <c r="N32" s="121" t="str">
        <f>K16</f>
        <v>TRƯỜNG THCS HẢI SƠN</v>
      </c>
      <c r="O32" s="117" t="s">
        <v>720</v>
      </c>
      <c r="P32" s="117" t="str">
        <f t="shared" si="0"/>
        <v>TRƯỜNG THCS HẢI SƠNKT.HIỆU TRƯỞNG</v>
      </c>
      <c r="Q32" s="121" t="s">
        <v>743</v>
      </c>
    </row>
    <row r="33" spans="1:16" ht="22.5" customHeight="1">
      <c r="A33" s="202">
        <v>12</v>
      </c>
      <c r="B33" s="201">
        <v>7</v>
      </c>
      <c r="C33" s="202" t="s">
        <v>738</v>
      </c>
      <c r="D33" s="204">
        <v>43</v>
      </c>
      <c r="E33" s="203">
        <v>43</v>
      </c>
      <c r="F33" s="205">
        <f t="shared" si="3"/>
        <v>100</v>
      </c>
      <c r="G33" s="203"/>
      <c r="H33" s="205">
        <f t="shared" si="1"/>
        <v>0</v>
      </c>
      <c r="I33" s="203"/>
      <c r="J33" s="205">
        <f t="shared" si="2"/>
        <v>0</v>
      </c>
      <c r="N33" s="124" t="s">
        <v>63</v>
      </c>
      <c r="O33" s="117" t="s">
        <v>66</v>
      </c>
      <c r="P33" s="117" t="str">
        <f t="shared" si="0"/>
        <v>TRƯỜNG NHẬP TÊN TRƯỜNGHIỆU TRƯỞNG</v>
      </c>
    </row>
    <row r="34" spans="1:16" ht="22.5" customHeight="1">
      <c r="A34" s="202">
        <v>13</v>
      </c>
      <c r="B34" s="201">
        <v>7</v>
      </c>
      <c r="C34" s="202" t="s">
        <v>739</v>
      </c>
      <c r="D34" s="204">
        <v>43</v>
      </c>
      <c r="E34" s="203">
        <v>43</v>
      </c>
      <c r="F34" s="205">
        <f t="shared" si="3"/>
        <v>100</v>
      </c>
      <c r="G34" s="203"/>
      <c r="H34" s="205">
        <f t="shared" si="1"/>
        <v>0</v>
      </c>
      <c r="I34" s="203"/>
      <c r="J34" s="205">
        <f t="shared" si="2"/>
        <v>0</v>
      </c>
      <c r="N34" s="124" t="s">
        <v>63</v>
      </c>
      <c r="O34" s="117" t="s">
        <v>720</v>
      </c>
      <c r="P34" s="117" t="str">
        <f t="shared" si="0"/>
        <v>TRƯỜNG NHẬP TÊN TRƯỜNGKT.HIỆU TRƯỞNG</v>
      </c>
    </row>
    <row r="35" spans="1:16" ht="22.5" customHeight="1">
      <c r="A35" s="202">
        <v>14</v>
      </c>
      <c r="B35" s="201">
        <v>7</v>
      </c>
      <c r="C35" s="202" t="s">
        <v>740</v>
      </c>
      <c r="D35" s="204">
        <v>43</v>
      </c>
      <c r="E35" s="203">
        <v>43</v>
      </c>
      <c r="F35" s="205">
        <f t="shared" si="3"/>
        <v>100</v>
      </c>
      <c r="G35" s="203"/>
      <c r="H35" s="205">
        <f t="shared" si="1"/>
        <v>0</v>
      </c>
      <c r="I35" s="203">
        <v>0</v>
      </c>
      <c r="J35" s="205">
        <f t="shared" si="2"/>
        <v>0</v>
      </c>
      <c r="M35" s="125"/>
      <c r="N35" s="121"/>
      <c r="O35" s="125"/>
      <c r="P35" s="125"/>
    </row>
    <row r="36" spans="1:16" s="128" customFormat="1" ht="27" customHeight="1">
      <c r="A36" s="207" t="s">
        <v>744</v>
      </c>
      <c r="B36" s="207"/>
      <c r="C36" s="207"/>
      <c r="D36" s="126">
        <f>SUM(D22:D35)</f>
        <v>559</v>
      </c>
      <c r="E36" s="126">
        <f>SUM(E22:E35)</f>
        <v>448</v>
      </c>
      <c r="F36" s="127">
        <f t="shared" si="3"/>
        <v>80.14311270125224</v>
      </c>
      <c r="G36" s="126">
        <f>SUM(G22:G35)</f>
        <v>17</v>
      </c>
      <c r="H36" s="127">
        <f t="shared" si="1"/>
        <v>3.041144901610018</v>
      </c>
      <c r="I36" s="126">
        <f>SUM(I22:I35)</f>
        <v>0</v>
      </c>
      <c r="J36" s="127">
        <f t="shared" si="2"/>
        <v>0</v>
      </c>
      <c r="M36" s="129"/>
      <c r="N36" s="121"/>
      <c r="O36" s="129"/>
      <c r="P36" s="129"/>
    </row>
    <row r="37" spans="1:10" s="121" customFormat="1" ht="20.25" customHeight="1">
      <c r="A37" s="202">
        <v>1</v>
      </c>
      <c r="B37" s="201">
        <v>8</v>
      </c>
      <c r="C37" s="202" t="s">
        <v>727</v>
      </c>
      <c r="D37" s="204">
        <v>46</v>
      </c>
      <c r="E37" s="204">
        <v>35</v>
      </c>
      <c r="F37" s="205">
        <f t="shared" si="3"/>
        <v>76.08695652173914</v>
      </c>
      <c r="G37" s="204"/>
      <c r="H37" s="205">
        <f t="shared" si="1"/>
        <v>0</v>
      </c>
      <c r="I37" s="204"/>
      <c r="J37" s="205">
        <f t="shared" si="2"/>
        <v>0</v>
      </c>
    </row>
    <row r="38" spans="1:10" ht="20.25" customHeight="1">
      <c r="A38" s="202">
        <v>2</v>
      </c>
      <c r="B38" s="201">
        <v>8</v>
      </c>
      <c r="C38" s="202" t="s">
        <v>728</v>
      </c>
      <c r="D38" s="204">
        <v>46</v>
      </c>
      <c r="E38" s="203">
        <v>41</v>
      </c>
      <c r="F38" s="205">
        <f t="shared" si="3"/>
        <v>89.13043478260869</v>
      </c>
      <c r="G38" s="203">
        <v>1</v>
      </c>
      <c r="H38" s="205">
        <f t="shared" si="1"/>
        <v>2.1739130434782608</v>
      </c>
      <c r="I38" s="203"/>
      <c r="J38" s="205">
        <f t="shared" si="2"/>
        <v>0</v>
      </c>
    </row>
    <row r="39" spans="1:10" ht="20.25" customHeight="1">
      <c r="A39" s="202">
        <v>3</v>
      </c>
      <c r="B39" s="201">
        <v>8</v>
      </c>
      <c r="C39" s="202" t="s">
        <v>729</v>
      </c>
      <c r="D39" s="204">
        <v>46</v>
      </c>
      <c r="E39" s="203">
        <v>40</v>
      </c>
      <c r="F39" s="205">
        <f aca="true" t="shared" si="4" ref="F39:F67">IF($D39&lt;&gt;0,E39/$D39*100,0)</f>
        <v>86.95652173913044</v>
      </c>
      <c r="G39" s="203"/>
      <c r="H39" s="205">
        <f aca="true" t="shared" si="5" ref="H39:H67">IF($D39&lt;&gt;0,G39/$D39*100,0)</f>
        <v>0</v>
      </c>
      <c r="I39" s="203"/>
      <c r="J39" s="205">
        <f aca="true" t="shared" si="6" ref="J39:J67">IF($D39&lt;&gt;0,I39/$D39*100,0)</f>
        <v>0</v>
      </c>
    </row>
    <row r="40" spans="1:10" ht="20.25" customHeight="1">
      <c r="A40" s="202">
        <v>4</v>
      </c>
      <c r="B40" s="201">
        <v>8</v>
      </c>
      <c r="C40" s="202" t="s">
        <v>88</v>
      </c>
      <c r="D40" s="204">
        <v>46</v>
      </c>
      <c r="E40" s="203">
        <v>31</v>
      </c>
      <c r="F40" s="205">
        <f t="shared" si="4"/>
        <v>67.3913043478261</v>
      </c>
      <c r="G40" s="203">
        <v>1</v>
      </c>
      <c r="H40" s="205">
        <f t="shared" si="5"/>
        <v>2.1739130434782608</v>
      </c>
      <c r="I40" s="203"/>
      <c r="J40" s="205">
        <f t="shared" si="6"/>
        <v>0</v>
      </c>
    </row>
    <row r="41" spans="1:10" ht="20.25" customHeight="1">
      <c r="A41" s="202">
        <v>5</v>
      </c>
      <c r="B41" s="201">
        <v>8</v>
      </c>
      <c r="C41" s="202" t="s">
        <v>731</v>
      </c>
      <c r="D41" s="204">
        <v>46</v>
      </c>
      <c r="E41" s="203">
        <v>37</v>
      </c>
      <c r="F41" s="205">
        <f t="shared" si="4"/>
        <v>80.43478260869566</v>
      </c>
      <c r="G41" s="203">
        <v>2</v>
      </c>
      <c r="H41" s="205">
        <f t="shared" si="5"/>
        <v>4.3478260869565215</v>
      </c>
      <c r="I41" s="203"/>
      <c r="J41" s="205">
        <f t="shared" si="6"/>
        <v>0</v>
      </c>
    </row>
    <row r="42" spans="1:10" ht="20.25" customHeight="1">
      <c r="A42" s="202">
        <v>6</v>
      </c>
      <c r="B42" s="201">
        <v>8</v>
      </c>
      <c r="C42" s="202" t="s">
        <v>732</v>
      </c>
      <c r="D42" s="204">
        <v>46</v>
      </c>
      <c r="E42" s="203">
        <v>14</v>
      </c>
      <c r="F42" s="205">
        <f t="shared" si="4"/>
        <v>30.434782608695656</v>
      </c>
      <c r="G42" s="203"/>
      <c r="H42" s="205">
        <f t="shared" si="5"/>
        <v>0</v>
      </c>
      <c r="I42" s="203"/>
      <c r="J42" s="205">
        <f t="shared" si="6"/>
        <v>0</v>
      </c>
    </row>
    <row r="43" spans="1:10" ht="20.25" customHeight="1">
      <c r="A43" s="202">
        <v>7</v>
      </c>
      <c r="B43" s="201">
        <v>8</v>
      </c>
      <c r="C43" s="202" t="s">
        <v>733</v>
      </c>
      <c r="D43" s="204">
        <v>46</v>
      </c>
      <c r="E43" s="203">
        <v>41</v>
      </c>
      <c r="F43" s="205">
        <f t="shared" si="4"/>
        <v>89.13043478260869</v>
      </c>
      <c r="G43" s="203"/>
      <c r="H43" s="205">
        <f t="shared" si="5"/>
        <v>0</v>
      </c>
      <c r="I43" s="203">
        <v>3</v>
      </c>
      <c r="J43" s="205">
        <f t="shared" si="6"/>
        <v>6.521739130434782</v>
      </c>
    </row>
    <row r="44" spans="1:10" ht="20.25" customHeight="1">
      <c r="A44" s="202">
        <v>8</v>
      </c>
      <c r="B44" s="201">
        <v>8</v>
      </c>
      <c r="C44" s="202" t="s">
        <v>734</v>
      </c>
      <c r="D44" s="204">
        <v>46</v>
      </c>
      <c r="E44" s="203">
        <v>24</v>
      </c>
      <c r="F44" s="205">
        <f t="shared" si="4"/>
        <v>52.17391304347826</v>
      </c>
      <c r="G44" s="203"/>
      <c r="H44" s="205">
        <f t="shared" si="5"/>
        <v>0</v>
      </c>
      <c r="I44" s="203"/>
      <c r="J44" s="205">
        <f t="shared" si="6"/>
        <v>0</v>
      </c>
    </row>
    <row r="45" spans="1:10" ht="20.25" customHeight="1">
      <c r="A45" s="202">
        <v>9</v>
      </c>
      <c r="B45" s="201">
        <v>8</v>
      </c>
      <c r="C45" s="202" t="s">
        <v>735</v>
      </c>
      <c r="D45" s="204">
        <v>46</v>
      </c>
      <c r="E45" s="203">
        <v>37</v>
      </c>
      <c r="F45" s="205">
        <f t="shared" si="4"/>
        <v>80.43478260869566</v>
      </c>
      <c r="G45" s="203">
        <v>3</v>
      </c>
      <c r="H45" s="205">
        <f t="shared" si="5"/>
        <v>6.521739130434782</v>
      </c>
      <c r="I45" s="203"/>
      <c r="J45" s="205">
        <f t="shared" si="6"/>
        <v>0</v>
      </c>
    </row>
    <row r="46" spans="1:10" ht="20.25" customHeight="1">
      <c r="A46" s="202">
        <v>10</v>
      </c>
      <c r="B46" s="201">
        <v>8</v>
      </c>
      <c r="C46" s="202" t="s">
        <v>736</v>
      </c>
      <c r="D46" s="204">
        <v>46</v>
      </c>
      <c r="E46" s="203">
        <v>46</v>
      </c>
      <c r="F46" s="205">
        <f t="shared" si="4"/>
        <v>100</v>
      </c>
      <c r="G46" s="203"/>
      <c r="H46" s="205">
        <f t="shared" si="5"/>
        <v>0</v>
      </c>
      <c r="I46" s="203"/>
      <c r="J46" s="205">
        <f t="shared" si="6"/>
        <v>0</v>
      </c>
    </row>
    <row r="47" spans="1:10" ht="20.25" customHeight="1">
      <c r="A47" s="202">
        <v>11</v>
      </c>
      <c r="B47" s="201">
        <v>8</v>
      </c>
      <c r="C47" s="202" t="s">
        <v>737</v>
      </c>
      <c r="D47" s="204">
        <v>46</v>
      </c>
      <c r="E47" s="203">
        <v>40</v>
      </c>
      <c r="F47" s="205">
        <f t="shared" si="4"/>
        <v>86.95652173913044</v>
      </c>
      <c r="G47" s="203">
        <v>11</v>
      </c>
      <c r="H47" s="205">
        <f t="shared" si="5"/>
        <v>23.91304347826087</v>
      </c>
      <c r="I47" s="203"/>
      <c r="J47" s="205">
        <f t="shared" si="6"/>
        <v>0</v>
      </c>
    </row>
    <row r="48" spans="1:10" ht="20.25" customHeight="1">
      <c r="A48" s="202">
        <v>12</v>
      </c>
      <c r="B48" s="201">
        <v>8</v>
      </c>
      <c r="C48" s="202" t="s">
        <v>738</v>
      </c>
      <c r="D48" s="204">
        <v>46</v>
      </c>
      <c r="E48" s="203">
        <v>46</v>
      </c>
      <c r="F48" s="205">
        <f t="shared" si="4"/>
        <v>100</v>
      </c>
      <c r="G48" s="203"/>
      <c r="H48" s="205">
        <f t="shared" si="5"/>
        <v>0</v>
      </c>
      <c r="I48" s="203"/>
      <c r="J48" s="205">
        <f t="shared" si="6"/>
        <v>0</v>
      </c>
    </row>
    <row r="49" spans="1:10" ht="20.25" customHeight="1">
      <c r="A49" s="202">
        <v>13</v>
      </c>
      <c r="B49" s="201">
        <v>8</v>
      </c>
      <c r="C49" s="202" t="s">
        <v>739</v>
      </c>
      <c r="D49" s="204">
        <v>46</v>
      </c>
      <c r="E49" s="203">
        <v>46</v>
      </c>
      <c r="F49" s="205">
        <f t="shared" si="4"/>
        <v>100</v>
      </c>
      <c r="G49" s="203"/>
      <c r="H49" s="205">
        <f t="shared" si="5"/>
        <v>0</v>
      </c>
      <c r="I49" s="203"/>
      <c r="J49" s="205">
        <f t="shared" si="6"/>
        <v>0</v>
      </c>
    </row>
    <row r="50" spans="1:16" ht="20.25" customHeight="1">
      <c r="A50" s="202">
        <v>14</v>
      </c>
      <c r="B50" s="201">
        <v>8</v>
      </c>
      <c r="C50" s="202" t="s">
        <v>740</v>
      </c>
      <c r="D50" s="204">
        <v>46</v>
      </c>
      <c r="E50" s="203">
        <v>46</v>
      </c>
      <c r="F50" s="205">
        <f t="shared" si="4"/>
        <v>100</v>
      </c>
      <c r="G50" s="203"/>
      <c r="H50" s="205">
        <f t="shared" si="5"/>
        <v>0</v>
      </c>
      <c r="I50" s="203"/>
      <c r="J50" s="205">
        <f t="shared" si="6"/>
        <v>0</v>
      </c>
      <c r="M50" s="125"/>
      <c r="N50" s="125"/>
      <c r="O50" s="125"/>
      <c r="P50" s="125"/>
    </row>
    <row r="51" spans="1:16" s="128" customFormat="1" ht="20.25" customHeight="1">
      <c r="A51" s="207" t="s">
        <v>745</v>
      </c>
      <c r="B51" s="207"/>
      <c r="C51" s="207"/>
      <c r="D51" s="126">
        <f>SUM(D37:D50)</f>
        <v>644</v>
      </c>
      <c r="E51" s="126">
        <f>SUM(E37:E50)</f>
        <v>524</v>
      </c>
      <c r="F51" s="127">
        <f t="shared" si="4"/>
        <v>81.36645962732919</v>
      </c>
      <c r="G51" s="126">
        <f>SUM(G37:G50)</f>
        <v>18</v>
      </c>
      <c r="H51" s="127">
        <f t="shared" si="5"/>
        <v>2.7950310559006213</v>
      </c>
      <c r="I51" s="126">
        <f>SUM(I37:I50)</f>
        <v>3</v>
      </c>
      <c r="J51" s="127">
        <f t="shared" si="6"/>
        <v>0.4658385093167702</v>
      </c>
      <c r="M51" s="129"/>
      <c r="N51" s="129"/>
      <c r="O51" s="129"/>
      <c r="P51" s="129"/>
    </row>
    <row r="52" spans="1:10" s="121" customFormat="1" ht="20.25" customHeight="1">
      <c r="A52" s="202">
        <v>1</v>
      </c>
      <c r="B52" s="201">
        <v>9</v>
      </c>
      <c r="C52" s="202" t="s">
        <v>727</v>
      </c>
      <c r="D52" s="204">
        <v>41</v>
      </c>
      <c r="E52" s="204">
        <v>24</v>
      </c>
      <c r="F52" s="205">
        <f t="shared" si="4"/>
        <v>58.536585365853654</v>
      </c>
      <c r="G52" s="204"/>
      <c r="H52" s="205">
        <f t="shared" si="5"/>
        <v>0</v>
      </c>
      <c r="I52" s="204">
        <v>0</v>
      </c>
      <c r="J52" s="205">
        <f t="shared" si="6"/>
        <v>0</v>
      </c>
    </row>
    <row r="53" spans="1:10" ht="20.25" customHeight="1">
      <c r="A53" s="202">
        <v>2</v>
      </c>
      <c r="B53" s="201">
        <v>9</v>
      </c>
      <c r="C53" s="202" t="s">
        <v>728</v>
      </c>
      <c r="D53" s="204">
        <v>41</v>
      </c>
      <c r="E53" s="203">
        <v>40</v>
      </c>
      <c r="F53" s="205">
        <f t="shared" si="4"/>
        <v>97.5609756097561</v>
      </c>
      <c r="G53" s="203">
        <v>10</v>
      </c>
      <c r="H53" s="205">
        <f t="shared" si="5"/>
        <v>24.390243902439025</v>
      </c>
      <c r="I53" s="203">
        <v>0</v>
      </c>
      <c r="J53" s="205">
        <f t="shared" si="6"/>
        <v>0</v>
      </c>
    </row>
    <row r="54" spans="1:10" ht="20.25" customHeight="1">
      <c r="A54" s="202">
        <v>3</v>
      </c>
      <c r="B54" s="201">
        <v>9</v>
      </c>
      <c r="C54" s="202" t="s">
        <v>729</v>
      </c>
      <c r="D54" s="204">
        <v>41</v>
      </c>
      <c r="E54" s="203">
        <v>30</v>
      </c>
      <c r="F54" s="205">
        <f t="shared" si="4"/>
        <v>73.17073170731707</v>
      </c>
      <c r="G54" s="203">
        <v>3</v>
      </c>
      <c r="H54" s="205">
        <f t="shared" si="5"/>
        <v>7.317073170731707</v>
      </c>
      <c r="I54" s="203">
        <v>0</v>
      </c>
      <c r="J54" s="205">
        <f t="shared" si="6"/>
        <v>0</v>
      </c>
    </row>
    <row r="55" spans="1:10" ht="20.25" customHeight="1">
      <c r="A55" s="202">
        <v>4</v>
      </c>
      <c r="B55" s="201">
        <v>9</v>
      </c>
      <c r="C55" s="202" t="s">
        <v>88</v>
      </c>
      <c r="D55" s="204">
        <v>41</v>
      </c>
      <c r="E55" s="203">
        <v>26</v>
      </c>
      <c r="F55" s="205">
        <f t="shared" si="4"/>
        <v>63.41463414634146</v>
      </c>
      <c r="G55" s="203"/>
      <c r="H55" s="205">
        <f t="shared" si="5"/>
        <v>0</v>
      </c>
      <c r="I55" s="203">
        <v>0</v>
      </c>
      <c r="J55" s="205">
        <f t="shared" si="6"/>
        <v>0</v>
      </c>
    </row>
    <row r="56" spans="1:10" ht="20.25" customHeight="1">
      <c r="A56" s="202">
        <v>5</v>
      </c>
      <c r="B56" s="201">
        <v>9</v>
      </c>
      <c r="C56" s="202" t="s">
        <v>731</v>
      </c>
      <c r="D56" s="204">
        <v>41</v>
      </c>
      <c r="E56" s="203">
        <v>32</v>
      </c>
      <c r="F56" s="205">
        <f t="shared" si="4"/>
        <v>78.04878048780488</v>
      </c>
      <c r="G56" s="203">
        <v>3</v>
      </c>
      <c r="H56" s="205">
        <f t="shared" si="5"/>
        <v>7.317073170731707</v>
      </c>
      <c r="I56" s="203">
        <v>0</v>
      </c>
      <c r="J56" s="205">
        <f t="shared" si="6"/>
        <v>0</v>
      </c>
    </row>
    <row r="57" spans="1:10" ht="20.25" customHeight="1">
      <c r="A57" s="202">
        <v>6</v>
      </c>
      <c r="B57" s="201">
        <v>9</v>
      </c>
      <c r="C57" s="202" t="s">
        <v>732</v>
      </c>
      <c r="D57" s="204">
        <v>41</v>
      </c>
      <c r="E57" s="203">
        <v>36</v>
      </c>
      <c r="F57" s="205">
        <f t="shared" si="4"/>
        <v>87.8048780487805</v>
      </c>
      <c r="G57" s="203"/>
      <c r="H57" s="205">
        <f t="shared" si="5"/>
        <v>0</v>
      </c>
      <c r="I57" s="203">
        <v>0</v>
      </c>
      <c r="J57" s="205">
        <f t="shared" si="6"/>
        <v>0</v>
      </c>
    </row>
    <row r="58" spans="1:10" ht="20.25" customHeight="1">
      <c r="A58" s="202">
        <v>7</v>
      </c>
      <c r="B58" s="201">
        <v>9</v>
      </c>
      <c r="C58" s="202" t="s">
        <v>733</v>
      </c>
      <c r="D58" s="204">
        <v>41</v>
      </c>
      <c r="E58" s="203">
        <v>24</v>
      </c>
      <c r="F58" s="205">
        <f t="shared" si="4"/>
        <v>58.536585365853654</v>
      </c>
      <c r="G58" s="203"/>
      <c r="H58" s="205">
        <f t="shared" si="5"/>
        <v>0</v>
      </c>
      <c r="I58" s="203">
        <v>0</v>
      </c>
      <c r="J58" s="205">
        <f t="shared" si="6"/>
        <v>0</v>
      </c>
    </row>
    <row r="59" spans="1:10" ht="20.25" customHeight="1">
      <c r="A59" s="202">
        <v>8</v>
      </c>
      <c r="B59" s="201">
        <v>9</v>
      </c>
      <c r="C59" s="202" t="s">
        <v>734</v>
      </c>
      <c r="D59" s="204">
        <v>41</v>
      </c>
      <c r="E59" s="203">
        <v>23</v>
      </c>
      <c r="F59" s="205">
        <f t="shared" si="4"/>
        <v>56.09756097560976</v>
      </c>
      <c r="G59" s="203"/>
      <c r="H59" s="205">
        <f t="shared" si="5"/>
        <v>0</v>
      </c>
      <c r="I59" s="203">
        <v>0</v>
      </c>
      <c r="J59" s="205">
        <f t="shared" si="6"/>
        <v>0</v>
      </c>
    </row>
    <row r="60" spans="1:10" ht="20.25" customHeight="1">
      <c r="A60" s="202">
        <v>9</v>
      </c>
      <c r="B60" s="201">
        <v>9</v>
      </c>
      <c r="C60" s="202" t="s">
        <v>735</v>
      </c>
      <c r="D60" s="204">
        <v>41</v>
      </c>
      <c r="E60" s="203">
        <v>38</v>
      </c>
      <c r="F60" s="205">
        <f t="shared" si="4"/>
        <v>92.6829268292683</v>
      </c>
      <c r="G60" s="203">
        <v>2</v>
      </c>
      <c r="H60" s="205">
        <f t="shared" si="5"/>
        <v>4.878048780487805</v>
      </c>
      <c r="I60" s="203">
        <v>0</v>
      </c>
      <c r="J60" s="205">
        <f t="shared" si="6"/>
        <v>0</v>
      </c>
    </row>
    <row r="61" spans="1:10" ht="20.25" customHeight="1">
      <c r="A61" s="202">
        <v>10</v>
      </c>
      <c r="B61" s="201">
        <v>9</v>
      </c>
      <c r="C61" s="202" t="s">
        <v>736</v>
      </c>
      <c r="D61" s="204">
        <v>41</v>
      </c>
      <c r="E61" s="203">
        <v>41</v>
      </c>
      <c r="F61" s="205">
        <f t="shared" si="4"/>
        <v>100</v>
      </c>
      <c r="G61" s="203"/>
      <c r="H61" s="205">
        <f t="shared" si="5"/>
        <v>0</v>
      </c>
      <c r="I61" s="203"/>
      <c r="J61" s="205">
        <f t="shared" si="6"/>
        <v>0</v>
      </c>
    </row>
    <row r="62" spans="1:10" ht="20.25" customHeight="1">
      <c r="A62" s="202">
        <v>11</v>
      </c>
      <c r="B62" s="201">
        <v>9</v>
      </c>
      <c r="C62" s="202" t="s">
        <v>737</v>
      </c>
      <c r="D62" s="204">
        <v>41</v>
      </c>
      <c r="E62" s="203">
        <v>35</v>
      </c>
      <c r="F62" s="205">
        <f t="shared" si="4"/>
        <v>85.36585365853658</v>
      </c>
      <c r="G62" s="203">
        <v>2</v>
      </c>
      <c r="H62" s="205">
        <f t="shared" si="5"/>
        <v>4.878048780487805</v>
      </c>
      <c r="I62" s="203">
        <v>0</v>
      </c>
      <c r="J62" s="205">
        <f t="shared" si="6"/>
        <v>0</v>
      </c>
    </row>
    <row r="63" spans="1:10" ht="20.25" customHeight="1">
      <c r="A63" s="202">
        <v>12</v>
      </c>
      <c r="B63" s="201">
        <v>9</v>
      </c>
      <c r="C63" s="202" t="s">
        <v>738</v>
      </c>
      <c r="D63" s="204">
        <v>41</v>
      </c>
      <c r="E63" s="203">
        <v>41</v>
      </c>
      <c r="F63" s="205">
        <f t="shared" si="4"/>
        <v>100</v>
      </c>
      <c r="G63" s="203"/>
      <c r="H63" s="205">
        <f t="shared" si="5"/>
        <v>0</v>
      </c>
      <c r="I63" s="203"/>
      <c r="J63" s="205">
        <f t="shared" si="6"/>
        <v>0</v>
      </c>
    </row>
    <row r="64" spans="1:10" ht="20.25" customHeight="1">
      <c r="A64" s="202">
        <v>13</v>
      </c>
      <c r="B64" s="201">
        <v>9</v>
      </c>
      <c r="C64" s="202" t="s">
        <v>739</v>
      </c>
      <c r="D64" s="204"/>
      <c r="E64" s="203"/>
      <c r="F64" s="205">
        <f t="shared" si="4"/>
        <v>0</v>
      </c>
      <c r="G64" s="203"/>
      <c r="H64" s="205">
        <f t="shared" si="5"/>
        <v>0</v>
      </c>
      <c r="I64" s="203"/>
      <c r="J64" s="205">
        <f t="shared" si="6"/>
        <v>0</v>
      </c>
    </row>
    <row r="65" spans="1:16" ht="20.25" customHeight="1">
      <c r="A65" s="202">
        <v>14</v>
      </c>
      <c r="B65" s="201">
        <v>9</v>
      </c>
      <c r="C65" s="202" t="s">
        <v>740</v>
      </c>
      <c r="D65" s="204">
        <v>41</v>
      </c>
      <c r="E65" s="203">
        <v>39</v>
      </c>
      <c r="F65" s="205">
        <f t="shared" si="4"/>
        <v>95.1219512195122</v>
      </c>
      <c r="G65" s="203">
        <v>1</v>
      </c>
      <c r="H65" s="205">
        <f t="shared" si="5"/>
        <v>2.4390243902439024</v>
      </c>
      <c r="I65" s="203">
        <v>0</v>
      </c>
      <c r="J65" s="205">
        <f t="shared" si="6"/>
        <v>0</v>
      </c>
      <c r="M65" s="125"/>
      <c r="N65" s="125"/>
      <c r="O65" s="125"/>
      <c r="P65" s="125"/>
    </row>
    <row r="66" spans="1:16" s="128" customFormat="1" ht="20.25" customHeight="1">
      <c r="A66" s="207" t="s">
        <v>746</v>
      </c>
      <c r="B66" s="207"/>
      <c r="C66" s="207"/>
      <c r="D66" s="126">
        <f>SUM(D52:D65)</f>
        <v>533</v>
      </c>
      <c r="E66" s="126">
        <f>SUM(E52:E65)</f>
        <v>429</v>
      </c>
      <c r="F66" s="127">
        <f t="shared" si="4"/>
        <v>80.48780487804879</v>
      </c>
      <c r="G66" s="126">
        <f>SUM(G52:G65)</f>
        <v>21</v>
      </c>
      <c r="H66" s="127">
        <f t="shared" si="5"/>
        <v>3.9399624765478425</v>
      </c>
      <c r="I66" s="126">
        <f>SUM(I52:I65)</f>
        <v>0</v>
      </c>
      <c r="J66" s="127">
        <f t="shared" si="6"/>
        <v>0</v>
      </c>
      <c r="M66" s="129"/>
      <c r="N66" s="129"/>
      <c r="O66" s="129"/>
      <c r="P66" s="129"/>
    </row>
    <row r="67" spans="1:10" s="128" customFormat="1" ht="20.25" customHeight="1">
      <c r="A67" s="215" t="s">
        <v>747</v>
      </c>
      <c r="B67" s="215"/>
      <c r="C67" s="215"/>
      <c r="D67" s="130">
        <f>D66+D51+D36+D21</f>
        <v>2347</v>
      </c>
      <c r="E67" s="130">
        <f>E66+E51+E36+E21</f>
        <v>1872</v>
      </c>
      <c r="F67" s="127">
        <f t="shared" si="4"/>
        <v>79.76139752876011</v>
      </c>
      <c r="G67" s="130">
        <f>G66+G51+G36+G21</f>
        <v>64</v>
      </c>
      <c r="H67" s="127">
        <f t="shared" si="5"/>
        <v>2.7268853855986364</v>
      </c>
      <c r="I67" s="130">
        <f>I66+I51+I36+I21</f>
        <v>3</v>
      </c>
      <c r="J67" s="127">
        <f t="shared" si="6"/>
        <v>0.1278227524499361</v>
      </c>
    </row>
    <row r="68" spans="1:10" s="128" customFormat="1" ht="6.75" customHeight="1">
      <c r="A68" s="131"/>
      <c r="B68" s="131"/>
      <c r="C68" s="131"/>
      <c r="D68" s="132"/>
      <c r="E68" s="132"/>
      <c r="F68" s="133"/>
      <c r="G68" s="132"/>
      <c r="H68" s="133"/>
      <c r="I68" s="132"/>
      <c r="J68" s="133"/>
    </row>
    <row r="69" spans="6:10" ht="16.5">
      <c r="F69" s="214" t="str">
        <f>IF(LEN(A2)&gt;0,VLOOKUP(A2,K1:L17,2,0)&amp;", ngày 25 tháng 12 năm 2013")</f>
        <v>Vĩnh Thực, ngày 25 tháng 12 năm 2013</v>
      </c>
      <c r="G69" s="214"/>
      <c r="H69" s="214"/>
      <c r="I69" s="214"/>
      <c r="J69" s="214"/>
    </row>
    <row r="70" spans="1:19" ht="16.5">
      <c r="A70" s="212" t="s">
        <v>67</v>
      </c>
      <c r="B70" s="212"/>
      <c r="C70" s="212"/>
      <c r="D70" s="212"/>
      <c r="F70" s="213" t="s">
        <v>66</v>
      </c>
      <c r="G70" s="213"/>
      <c r="H70" s="213"/>
      <c r="I70" s="213"/>
      <c r="J70" s="213"/>
      <c r="K70" s="116" t="str">
        <f>A2&amp;F70</f>
        <v>TRƯỜNG THCS VĨNH THỰCHIỆU TRƯỞNG</v>
      </c>
      <c r="S70" s="116">
        <f>LEN(F70)</f>
        <v>11</v>
      </c>
    </row>
    <row r="71" spans="6:10" ht="15.75">
      <c r="F71" s="212">
        <f>IF(LEN(F70)=14,"PHÓ HIỆU TRƯỞNG","")</f>
      </c>
      <c r="G71" s="212"/>
      <c r="H71" s="212"/>
      <c r="I71" s="212"/>
      <c r="J71" s="212"/>
    </row>
    <row r="76" spans="1:10" s="135" customFormat="1" ht="20.25" customHeight="1">
      <c r="A76" s="211" t="s">
        <v>484</v>
      </c>
      <c r="B76" s="211"/>
      <c r="C76" s="211"/>
      <c r="D76" s="211"/>
      <c r="F76" s="213" t="s">
        <v>483</v>
      </c>
      <c r="G76" s="213"/>
      <c r="H76" s="213"/>
      <c r="I76" s="213"/>
      <c r="J76" s="213"/>
    </row>
  </sheetData>
  <sheetProtection password="CE28" sheet="1" objects="1" scenarios="1" autoFilter="0"/>
  <mergeCells count="22">
    <mergeCell ref="D5:D6"/>
    <mergeCell ref="E5:F5"/>
    <mergeCell ref="F69:J69"/>
    <mergeCell ref="F70:J70"/>
    <mergeCell ref="A67:C67"/>
    <mergeCell ref="A2:D2"/>
    <mergeCell ref="A1:D1"/>
    <mergeCell ref="G5:H5"/>
    <mergeCell ref="A21:C21"/>
    <mergeCell ref="B5:B6"/>
    <mergeCell ref="A5:A6"/>
    <mergeCell ref="C5:C6"/>
    <mergeCell ref="A36:C36"/>
    <mergeCell ref="I5:J5"/>
    <mergeCell ref="A3:J3"/>
    <mergeCell ref="A4:J4"/>
    <mergeCell ref="A76:D76"/>
    <mergeCell ref="F71:J71"/>
    <mergeCell ref="F76:J76"/>
    <mergeCell ref="A51:C51"/>
    <mergeCell ref="A66:C66"/>
    <mergeCell ref="A70:D70"/>
  </mergeCells>
  <conditionalFormatting sqref="E7:E66 G7:G66 I7:I66">
    <cfRule type="expression" priority="1" dxfId="21" stopIfTrue="1">
      <formula>E7&gt;$D7</formula>
    </cfRule>
  </conditionalFormatting>
  <conditionalFormatting sqref="A2:D2">
    <cfRule type="expression" priority="2" dxfId="19" stopIfTrue="1">
      <formula>LEN($A$2)&gt;12</formula>
    </cfRule>
  </conditionalFormatting>
  <dataValidations count="2">
    <dataValidation type="list" allowBlank="1" showInputMessage="1" showErrorMessage="1" prompt="Chọn trường theo danh sách" sqref="A2:D2">
      <formula1>$K$1:$K$17</formula1>
    </dataValidation>
    <dataValidation type="list" allowBlank="1" showInputMessage="1" showErrorMessage="1" sqref="F70:J70">
      <formula1>"KT.HIỆU TRƯỞNG, HIỆU TRƯỞNG, CHỌN CHỨC DANH NGƯỜI KÍ"</formula1>
    </dataValidation>
  </dataValidations>
  <printOptions/>
  <pageMargins left="0.26" right="0.2" top="0.54" bottom="0.5" header="0.3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6">
      <selection activeCell="F16" sqref="F16"/>
    </sheetView>
  </sheetViews>
  <sheetFormatPr defaultColWidth="7.99609375" defaultRowHeight="18.75"/>
  <cols>
    <col min="1" max="1" width="3.5546875" style="114" customWidth="1"/>
    <col min="2" max="2" width="5.21484375" style="114" customWidth="1"/>
    <col min="3" max="3" width="5.5546875" style="122" customWidth="1"/>
    <col min="4" max="4" width="6.99609375" style="114" customWidth="1"/>
    <col min="5" max="5" width="7.99609375" style="114" customWidth="1"/>
    <col min="6" max="6" width="6.99609375" style="114" customWidth="1"/>
    <col min="7" max="7" width="7.99609375" style="114" customWidth="1"/>
    <col min="8" max="8" width="6.99609375" style="114" customWidth="1"/>
    <col min="9" max="9" width="7.99609375" style="114" customWidth="1"/>
    <col min="10" max="10" width="6.99609375" style="114" customWidth="1"/>
    <col min="11" max="11" width="7.99609375" style="114" customWidth="1"/>
    <col min="12" max="12" width="6.99609375" style="114" customWidth="1"/>
    <col min="13" max="13" width="7.99609375" style="114" customWidth="1"/>
    <col min="14" max="14" width="7.99609375" style="114" hidden="1" customWidth="1"/>
    <col min="15" max="16384" width="7.99609375" style="114" customWidth="1"/>
  </cols>
  <sheetData>
    <row r="1" spans="1:13" ht="15.75">
      <c r="A1" s="217" t="str">
        <f>'[1]Ket qua hoc ki'!A1</f>
        <v>PHÒNG GD&amp;ĐT MÓNG CÁI</v>
      </c>
      <c r="B1" s="217"/>
      <c r="C1" s="217"/>
      <c r="D1" s="217"/>
      <c r="E1" s="217"/>
      <c r="M1" s="189" t="s">
        <v>779</v>
      </c>
    </row>
    <row r="2" spans="1:5" ht="15.75">
      <c r="A2" s="212" t="str">
        <f>'Bao cao diem HKI '!A2:D2</f>
        <v>TRƯỜNG THCS VĨNH THỰC</v>
      </c>
      <c r="B2" s="212"/>
      <c r="C2" s="212"/>
      <c r="D2" s="212"/>
      <c r="E2" s="212"/>
    </row>
    <row r="3" spans="1:14" ht="26.25" customHeight="1">
      <c r="A3" s="228" t="s">
        <v>757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 ht="18.75">
      <c r="A4" s="229" t="str">
        <f>'Bao cao diem HKI '!A4</f>
        <v>Năm học: 2013-2014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 s="137" customFormat="1" ht="33" customHeight="1">
      <c r="A5" s="169" t="s">
        <v>75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138" customFormat="1" ht="25.5" customHeight="1">
      <c r="A6" s="227" t="s">
        <v>83</v>
      </c>
      <c r="B6" s="227" t="s">
        <v>0</v>
      </c>
      <c r="C6" s="227" t="s">
        <v>748</v>
      </c>
      <c r="D6" s="227" t="s">
        <v>749</v>
      </c>
      <c r="E6" s="227"/>
      <c r="F6" s="227" t="s">
        <v>12</v>
      </c>
      <c r="G6" s="227"/>
      <c r="H6" s="227" t="s">
        <v>13</v>
      </c>
      <c r="I6" s="227"/>
      <c r="J6" s="227" t="s">
        <v>14</v>
      </c>
      <c r="K6" s="227"/>
      <c r="L6" s="230" t="s">
        <v>772</v>
      </c>
      <c r="M6" s="230"/>
      <c r="N6" s="227" t="s">
        <v>750</v>
      </c>
    </row>
    <row r="7" spans="1:14" ht="15.75">
      <c r="A7" s="227"/>
      <c r="B7" s="227"/>
      <c r="C7" s="227"/>
      <c r="D7" s="139" t="s">
        <v>11</v>
      </c>
      <c r="E7" s="175" t="s">
        <v>751</v>
      </c>
      <c r="F7" s="139" t="s">
        <v>11</v>
      </c>
      <c r="G7" s="139" t="s">
        <v>751</v>
      </c>
      <c r="H7" s="139" t="s">
        <v>11</v>
      </c>
      <c r="I7" s="139" t="s">
        <v>751</v>
      </c>
      <c r="J7" s="139" t="s">
        <v>11</v>
      </c>
      <c r="K7" s="139" t="s">
        <v>751</v>
      </c>
      <c r="L7" s="190" t="s">
        <v>11</v>
      </c>
      <c r="M7" s="190" t="s">
        <v>751</v>
      </c>
      <c r="N7" s="227"/>
    </row>
    <row r="8" spans="1:14" ht="24.75" customHeight="1">
      <c r="A8" s="140">
        <v>1</v>
      </c>
      <c r="B8" s="140">
        <v>6</v>
      </c>
      <c r="C8" s="141">
        <v>47</v>
      </c>
      <c r="D8" s="142">
        <v>38</v>
      </c>
      <c r="E8" s="143">
        <f>IF($C8&lt;&gt;0,D8/$C8*100,0)</f>
        <v>80.85106382978722</v>
      </c>
      <c r="F8" s="142">
        <v>9</v>
      </c>
      <c r="G8" s="143">
        <f aca="true" t="shared" si="0" ref="G8:G18">IF($C8&lt;&gt;0,F8/$C8*100,0)</f>
        <v>19.148936170212767</v>
      </c>
      <c r="H8" s="142"/>
      <c r="I8" s="143">
        <f aca="true" t="shared" si="1" ref="I8:I18">IF($C8&lt;&gt;0,H8/$C8*100,0)</f>
        <v>0</v>
      </c>
      <c r="J8" s="144">
        <f>C8-D8-F8-H8</f>
        <v>0</v>
      </c>
      <c r="K8" s="143">
        <f aca="true" t="shared" si="2" ref="K8:K18">IF($C8&lt;&gt;0,J8/$C8*100,0)</f>
        <v>0</v>
      </c>
      <c r="L8" s="191"/>
      <c r="M8" s="192"/>
      <c r="N8" s="140"/>
    </row>
    <row r="9" spans="1:14" ht="24.75" customHeight="1">
      <c r="A9" s="145">
        <v>2</v>
      </c>
      <c r="B9" s="145">
        <v>7</v>
      </c>
      <c r="C9" s="146">
        <v>43</v>
      </c>
      <c r="D9" s="147">
        <v>29</v>
      </c>
      <c r="E9" s="148">
        <f aca="true" t="shared" si="3" ref="E9:E18">IF($C9&lt;&gt;0,D9/$C9*100,0)</f>
        <v>67.44186046511628</v>
      </c>
      <c r="F9" s="147">
        <v>14</v>
      </c>
      <c r="G9" s="148">
        <f t="shared" si="0"/>
        <v>32.55813953488372</v>
      </c>
      <c r="H9" s="147"/>
      <c r="I9" s="148">
        <f t="shared" si="1"/>
        <v>0</v>
      </c>
      <c r="J9" s="149">
        <f>C9-D9-F9-H9</f>
        <v>0</v>
      </c>
      <c r="K9" s="148">
        <f t="shared" si="2"/>
        <v>0</v>
      </c>
      <c r="L9" s="193"/>
      <c r="M9" s="194"/>
      <c r="N9" s="145"/>
    </row>
    <row r="10" spans="1:14" ht="24.75" customHeight="1">
      <c r="A10" s="145">
        <v>3</v>
      </c>
      <c r="B10" s="145">
        <v>8</v>
      </c>
      <c r="C10" s="146">
        <v>46</v>
      </c>
      <c r="D10" s="147">
        <v>32</v>
      </c>
      <c r="E10" s="148">
        <f t="shared" si="3"/>
        <v>69.56521739130434</v>
      </c>
      <c r="F10" s="147">
        <v>8</v>
      </c>
      <c r="G10" s="148">
        <f t="shared" si="0"/>
        <v>17.391304347826086</v>
      </c>
      <c r="H10" s="147">
        <v>6</v>
      </c>
      <c r="I10" s="148">
        <f t="shared" si="1"/>
        <v>13.043478260869565</v>
      </c>
      <c r="J10" s="149">
        <f>C10-D10-F10-H10</f>
        <v>0</v>
      </c>
      <c r="K10" s="148">
        <f t="shared" si="2"/>
        <v>0</v>
      </c>
      <c r="L10" s="193"/>
      <c r="M10" s="194"/>
      <c r="N10" s="145"/>
    </row>
    <row r="11" spans="1:14" ht="24.75" customHeight="1">
      <c r="A11" s="150">
        <v>4</v>
      </c>
      <c r="B11" s="150">
        <v>9</v>
      </c>
      <c r="C11" s="151">
        <v>41</v>
      </c>
      <c r="D11" s="152">
        <v>22</v>
      </c>
      <c r="E11" s="153">
        <f t="shared" si="3"/>
        <v>53.65853658536586</v>
      </c>
      <c r="F11" s="152">
        <v>11</v>
      </c>
      <c r="G11" s="153">
        <f t="shared" si="0"/>
        <v>26.82926829268293</v>
      </c>
      <c r="H11" s="152">
        <v>8</v>
      </c>
      <c r="I11" s="153">
        <f t="shared" si="1"/>
        <v>19.51219512195122</v>
      </c>
      <c r="J11" s="154">
        <f>C11-D11-F11-H11</f>
        <v>0</v>
      </c>
      <c r="K11" s="153">
        <f t="shared" si="2"/>
        <v>0</v>
      </c>
      <c r="L11" s="195"/>
      <c r="M11" s="196"/>
      <c r="N11" s="150"/>
    </row>
    <row r="12" spans="1:14" s="122" customFormat="1" ht="24.75" customHeight="1">
      <c r="A12" s="231" t="s">
        <v>10</v>
      </c>
      <c r="B12" s="231"/>
      <c r="C12" s="155">
        <f>SUM(C8:C11)</f>
        <v>177</v>
      </c>
      <c r="D12" s="155">
        <f>SUM(D8:D11)</f>
        <v>121</v>
      </c>
      <c r="E12" s="156">
        <f t="shared" si="3"/>
        <v>68.36158192090396</v>
      </c>
      <c r="F12" s="155">
        <f>SUM(F8:F11)</f>
        <v>42</v>
      </c>
      <c r="G12" s="156">
        <f t="shared" si="0"/>
        <v>23.728813559322035</v>
      </c>
      <c r="H12" s="155">
        <f>SUM(H8:H11)</f>
        <v>14</v>
      </c>
      <c r="I12" s="156">
        <f t="shared" si="1"/>
        <v>7.909604519774012</v>
      </c>
      <c r="J12" s="155">
        <f>SUM(J8:J11)</f>
        <v>0</v>
      </c>
      <c r="K12" s="156">
        <f t="shared" si="2"/>
        <v>0</v>
      </c>
      <c r="L12" s="197"/>
      <c r="M12" s="198"/>
      <c r="N12" s="113"/>
    </row>
    <row r="13" spans="1:14" s="122" customFormat="1" ht="24.75" customHeight="1">
      <c r="A13" s="174" t="s">
        <v>77</v>
      </c>
      <c r="B13" s="171"/>
      <c r="C13" s="172"/>
      <c r="D13" s="172"/>
      <c r="E13" s="173"/>
      <c r="F13" s="172"/>
      <c r="G13" s="173"/>
      <c r="H13" s="172"/>
      <c r="I13" s="173"/>
      <c r="J13" s="172"/>
      <c r="K13" s="173"/>
      <c r="L13" s="199"/>
      <c r="M13" s="200"/>
      <c r="N13" s="171"/>
    </row>
    <row r="14" spans="1:14" ht="24.75" customHeight="1">
      <c r="A14" s="140">
        <v>1</v>
      </c>
      <c r="B14" s="140">
        <v>6</v>
      </c>
      <c r="C14" s="157">
        <f>C8</f>
        <v>47</v>
      </c>
      <c r="D14" s="142"/>
      <c r="E14" s="143">
        <f t="shared" si="3"/>
        <v>0</v>
      </c>
      <c r="F14" s="142">
        <v>7</v>
      </c>
      <c r="G14" s="143">
        <f t="shared" si="0"/>
        <v>14.893617021276595</v>
      </c>
      <c r="H14" s="142">
        <v>33</v>
      </c>
      <c r="I14" s="143">
        <f t="shared" si="1"/>
        <v>70.2127659574468</v>
      </c>
      <c r="J14" s="142">
        <v>7</v>
      </c>
      <c r="K14" s="143">
        <f t="shared" si="2"/>
        <v>14.893617021276595</v>
      </c>
      <c r="L14" s="144">
        <f>C14-D14-F14-H14-J14</f>
        <v>0</v>
      </c>
      <c r="M14" s="143">
        <f>IF($C14&lt;&gt;0,L14/$C14*100,0)</f>
        <v>0</v>
      </c>
      <c r="N14" s="140"/>
    </row>
    <row r="15" spans="1:14" ht="24.75" customHeight="1">
      <c r="A15" s="145">
        <v>2</v>
      </c>
      <c r="B15" s="145">
        <v>7</v>
      </c>
      <c r="C15" s="158">
        <f>C9</f>
        <v>43</v>
      </c>
      <c r="D15" s="147">
        <v>3</v>
      </c>
      <c r="E15" s="148">
        <f t="shared" si="3"/>
        <v>6.976744186046512</v>
      </c>
      <c r="F15" s="147">
        <v>16</v>
      </c>
      <c r="G15" s="148">
        <f t="shared" si="0"/>
        <v>37.2093023255814</v>
      </c>
      <c r="H15" s="147">
        <v>24</v>
      </c>
      <c r="I15" s="148">
        <f t="shared" si="1"/>
        <v>55.81395348837209</v>
      </c>
      <c r="J15" s="147"/>
      <c r="K15" s="148">
        <f t="shared" si="2"/>
        <v>0</v>
      </c>
      <c r="L15" s="149">
        <f>C15-D15-F15-H15-J15</f>
        <v>0</v>
      </c>
      <c r="M15" s="148">
        <f>IF($C15&lt;&gt;0,L15/$C15*100,0)</f>
        <v>0</v>
      </c>
      <c r="N15" s="145"/>
    </row>
    <row r="16" spans="1:14" ht="24.75" customHeight="1">
      <c r="A16" s="145">
        <v>3</v>
      </c>
      <c r="B16" s="145">
        <v>8</v>
      </c>
      <c r="C16" s="158">
        <f>C10</f>
        <v>46</v>
      </c>
      <c r="D16" s="147">
        <v>2</v>
      </c>
      <c r="E16" s="148">
        <f t="shared" si="3"/>
        <v>4.3478260869565215</v>
      </c>
      <c r="F16" s="147">
        <v>16</v>
      </c>
      <c r="G16" s="148">
        <f t="shared" si="0"/>
        <v>34.78260869565217</v>
      </c>
      <c r="H16" s="147">
        <v>26</v>
      </c>
      <c r="I16" s="148">
        <f t="shared" si="1"/>
        <v>56.52173913043478</v>
      </c>
      <c r="J16" s="147">
        <v>2</v>
      </c>
      <c r="K16" s="148">
        <f t="shared" si="2"/>
        <v>4.3478260869565215</v>
      </c>
      <c r="L16" s="149">
        <f>C16-D16-F16-H16-J16</f>
        <v>0</v>
      </c>
      <c r="M16" s="148">
        <f>IF($C16&lt;&gt;0,L16/$C16*100,0)</f>
        <v>0</v>
      </c>
      <c r="N16" s="145"/>
    </row>
    <row r="17" spans="1:14" ht="24.75" customHeight="1">
      <c r="A17" s="150">
        <v>4</v>
      </c>
      <c r="B17" s="150">
        <v>9</v>
      </c>
      <c r="C17" s="159">
        <f>C11</f>
        <v>41</v>
      </c>
      <c r="D17" s="152">
        <v>4</v>
      </c>
      <c r="E17" s="153">
        <f t="shared" si="3"/>
        <v>9.75609756097561</v>
      </c>
      <c r="F17" s="152">
        <v>9</v>
      </c>
      <c r="G17" s="153">
        <f t="shared" si="0"/>
        <v>21.951219512195124</v>
      </c>
      <c r="H17" s="152">
        <v>25</v>
      </c>
      <c r="I17" s="153">
        <f t="shared" si="1"/>
        <v>60.97560975609756</v>
      </c>
      <c r="J17" s="152">
        <v>3</v>
      </c>
      <c r="K17" s="153">
        <f t="shared" si="2"/>
        <v>7.317073170731707</v>
      </c>
      <c r="L17" s="154">
        <f>C17-D17-F17-H17-J17</f>
        <v>0</v>
      </c>
      <c r="M17" s="153">
        <f>IF($C17&lt;&gt;0,L17/$C17*100,0)</f>
        <v>0</v>
      </c>
      <c r="N17" s="150"/>
    </row>
    <row r="18" spans="1:14" s="122" customFormat="1" ht="24.75" customHeight="1">
      <c r="A18" s="231" t="s">
        <v>10</v>
      </c>
      <c r="B18" s="231"/>
      <c r="C18" s="155">
        <f>SUM(C14:C17)</f>
        <v>177</v>
      </c>
      <c r="D18" s="155">
        <f>SUM(D14:D17)</f>
        <v>9</v>
      </c>
      <c r="E18" s="156">
        <f t="shared" si="3"/>
        <v>5.084745762711865</v>
      </c>
      <c r="F18" s="155">
        <f>SUM(F14:F17)</f>
        <v>48</v>
      </c>
      <c r="G18" s="156">
        <f t="shared" si="0"/>
        <v>27.11864406779661</v>
      </c>
      <c r="H18" s="155">
        <f>SUM(H14:H17)</f>
        <v>108</v>
      </c>
      <c r="I18" s="156">
        <f t="shared" si="1"/>
        <v>61.016949152542374</v>
      </c>
      <c r="J18" s="155">
        <f>SUM(J14:J17)</f>
        <v>12</v>
      </c>
      <c r="K18" s="156">
        <f t="shared" si="2"/>
        <v>6.779661016949152</v>
      </c>
      <c r="L18" s="155">
        <f>SUM(L14:L17)</f>
        <v>0</v>
      </c>
      <c r="M18" s="156">
        <f>IF($C18&lt;&gt;0,L18/$C18*100,0)</f>
        <v>0</v>
      </c>
      <c r="N18" s="113"/>
    </row>
    <row r="19" spans="1:14" s="122" customFormat="1" ht="24.75" customHeight="1">
      <c r="A19" s="170" t="s">
        <v>758</v>
      </c>
      <c r="B19" s="165"/>
      <c r="C19" s="167"/>
      <c r="D19" s="167"/>
      <c r="E19" s="168"/>
      <c r="F19" s="167"/>
      <c r="G19" s="168"/>
      <c r="H19" s="167"/>
      <c r="I19" s="168"/>
      <c r="J19" s="167"/>
      <c r="K19" s="168"/>
      <c r="L19" s="167"/>
      <c r="M19" s="168"/>
      <c r="N19" s="165"/>
    </row>
    <row r="20" spans="3:11" s="122" customFormat="1" ht="24.75" customHeight="1">
      <c r="C20" s="223" t="s">
        <v>83</v>
      </c>
      <c r="D20" s="223" t="s">
        <v>0</v>
      </c>
      <c r="E20" s="223" t="s">
        <v>76</v>
      </c>
      <c r="F20" s="223"/>
      <c r="G20" s="221" t="s">
        <v>776</v>
      </c>
      <c r="H20" s="221"/>
      <c r="I20" s="222" t="s">
        <v>777</v>
      </c>
      <c r="J20" s="222"/>
      <c r="K20" s="168"/>
    </row>
    <row r="21" spans="3:11" s="122" customFormat="1" ht="24.75" customHeight="1">
      <c r="C21" s="223"/>
      <c r="D21" s="223"/>
      <c r="E21" s="223"/>
      <c r="F21" s="223"/>
      <c r="G21" s="176" t="s">
        <v>11</v>
      </c>
      <c r="H21" s="176" t="s">
        <v>751</v>
      </c>
      <c r="I21" s="176" t="s">
        <v>11</v>
      </c>
      <c r="J21" s="176" t="s">
        <v>751</v>
      </c>
      <c r="K21" s="168"/>
    </row>
    <row r="22" spans="3:11" s="122" customFormat="1" ht="24.75" customHeight="1">
      <c r="C22" s="166">
        <v>1</v>
      </c>
      <c r="D22" s="166">
        <v>6</v>
      </c>
      <c r="E22" s="220">
        <f>C14</f>
        <v>47</v>
      </c>
      <c r="F22" s="220"/>
      <c r="G22" s="206">
        <v>7</v>
      </c>
      <c r="H22" s="130">
        <f>IF($E22&lt;&gt;0,G22/$E22*100,0)</f>
        <v>14.893617021276595</v>
      </c>
      <c r="I22" s="206">
        <v>0</v>
      </c>
      <c r="J22" s="130">
        <f>IF($E22&lt;&gt;0,I22/$E22*100,0)</f>
        <v>0</v>
      </c>
      <c r="K22" s="168"/>
    </row>
    <row r="23" spans="3:11" s="122" customFormat="1" ht="24.75" customHeight="1">
      <c r="C23" s="166">
        <v>2</v>
      </c>
      <c r="D23" s="166">
        <v>7</v>
      </c>
      <c r="E23" s="220">
        <f>C15</f>
        <v>43</v>
      </c>
      <c r="F23" s="220"/>
      <c r="G23" s="206">
        <v>16</v>
      </c>
      <c r="H23" s="130">
        <f>IF($E23&lt;&gt;0,G23/$E23*100,0)</f>
        <v>37.2093023255814</v>
      </c>
      <c r="I23" s="206">
        <v>3</v>
      </c>
      <c r="J23" s="130">
        <f>IF($E23&lt;&gt;0,I23/$E23*100,0)</f>
        <v>6.976744186046512</v>
      </c>
      <c r="K23" s="168"/>
    </row>
    <row r="24" spans="3:11" s="122" customFormat="1" ht="24.75" customHeight="1">
      <c r="C24" s="166">
        <v>3</v>
      </c>
      <c r="D24" s="166">
        <v>8</v>
      </c>
      <c r="E24" s="220">
        <f>C16</f>
        <v>46</v>
      </c>
      <c r="F24" s="220"/>
      <c r="G24" s="206">
        <v>16</v>
      </c>
      <c r="H24" s="130">
        <f>IF($E24&lt;&gt;0,G24/$E24*100,0)</f>
        <v>34.78260869565217</v>
      </c>
      <c r="I24" s="206">
        <v>2</v>
      </c>
      <c r="J24" s="130">
        <f>IF($E24&lt;&gt;0,I24/$E24*100,0)</f>
        <v>4.3478260869565215</v>
      </c>
      <c r="K24" s="168"/>
    </row>
    <row r="25" spans="3:11" s="122" customFormat="1" ht="24.75" customHeight="1">
      <c r="C25" s="166">
        <v>4</v>
      </c>
      <c r="D25" s="166">
        <v>9</v>
      </c>
      <c r="E25" s="220">
        <f>C17</f>
        <v>41</v>
      </c>
      <c r="F25" s="220"/>
      <c r="G25" s="206">
        <v>9</v>
      </c>
      <c r="H25" s="130">
        <f>IF($E25&lt;&gt;0,G25/$E25*100,0)</f>
        <v>21.951219512195124</v>
      </c>
      <c r="I25" s="206">
        <v>4</v>
      </c>
      <c r="J25" s="130">
        <f>IF($E25&lt;&gt;0,I25/$E25*100,0)</f>
        <v>9.75609756097561</v>
      </c>
      <c r="K25" s="168"/>
    </row>
    <row r="26" spans="1:14" s="122" customFormat="1" ht="24.75" customHeight="1">
      <c r="A26" s="165"/>
      <c r="B26" s="165"/>
      <c r="C26" s="220" t="s">
        <v>10</v>
      </c>
      <c r="D26" s="220"/>
      <c r="E26" s="220">
        <f>SUM(E22:F25)</f>
        <v>177</v>
      </c>
      <c r="F26" s="220"/>
      <c r="G26" s="177">
        <f>SUM(G22:G25)</f>
        <v>48</v>
      </c>
      <c r="H26" s="130">
        <f>IF($E26&lt;&gt;0,G26/$E26*100,0)</f>
        <v>27.11864406779661</v>
      </c>
      <c r="I26" s="177">
        <f>SUM(I22:I25)</f>
        <v>9</v>
      </c>
      <c r="J26" s="130">
        <f>IF($E26&lt;&gt;0,I26/$E26*100,0)</f>
        <v>5.084745762711865</v>
      </c>
      <c r="K26" s="168"/>
      <c r="L26" s="167"/>
      <c r="M26" s="168"/>
      <c r="N26" s="165"/>
    </row>
    <row r="27" spans="9:14" ht="25.5" customHeight="1">
      <c r="I27" s="225" t="str">
        <f>'Bao cao diem HKI '!F69</f>
        <v>Vĩnh Thực, ngày 25 tháng 12 năm 2013</v>
      </c>
      <c r="J27" s="225"/>
      <c r="K27" s="225"/>
      <c r="L27" s="225"/>
      <c r="M27" s="225"/>
      <c r="N27" s="225"/>
    </row>
    <row r="28" spans="2:14" ht="16.5">
      <c r="B28" s="224"/>
      <c r="C28" s="224"/>
      <c r="D28" s="224"/>
      <c r="E28" s="224"/>
      <c r="J28" s="212" t="str">
        <f>'[1]Ket qua hoc ki'!F70</f>
        <v>HIỆU TRƯỞNG</v>
      </c>
      <c r="K28" s="212"/>
      <c r="L28" s="212"/>
      <c r="M28" s="212"/>
      <c r="N28" s="212"/>
    </row>
    <row r="29" spans="10:14" ht="15.75">
      <c r="J29" s="212">
        <f>'[1]Ket qua hoc ki'!F71</f>
      </c>
      <c r="K29" s="212"/>
      <c r="L29" s="212"/>
      <c r="M29" s="212"/>
      <c r="N29" s="212"/>
    </row>
    <row r="34" spans="2:14" ht="16.5">
      <c r="B34" s="226" t="str">
        <f>'Bao cao diem HKI '!A76</f>
        <v>Nguyễn Tiến Quyền</v>
      </c>
      <c r="C34" s="226"/>
      <c r="D34" s="226"/>
      <c r="E34" s="226"/>
      <c r="J34" s="224" t="str">
        <f>'Bao cao diem HKI '!F76</f>
        <v>Lê Hồng Dinh</v>
      </c>
      <c r="K34" s="224"/>
      <c r="L34" s="224"/>
      <c r="M34" s="224"/>
      <c r="N34" s="224"/>
    </row>
  </sheetData>
  <sheetProtection password="CE28" sheet="1" objects="1" scenarios="1"/>
  <mergeCells count="32">
    <mergeCell ref="C6:C7"/>
    <mergeCell ref="D6:E6"/>
    <mergeCell ref="F6:G6"/>
    <mergeCell ref="A12:B12"/>
    <mergeCell ref="A18:B18"/>
    <mergeCell ref="N6:N7"/>
    <mergeCell ref="A1:E1"/>
    <mergeCell ref="A2:E2"/>
    <mergeCell ref="A3:N3"/>
    <mergeCell ref="A4:N4"/>
    <mergeCell ref="L6:M6"/>
    <mergeCell ref="A6:A7"/>
    <mergeCell ref="H6:I6"/>
    <mergeCell ref="J6:K6"/>
    <mergeCell ref="B6:B7"/>
    <mergeCell ref="J28:N28"/>
    <mergeCell ref="J29:N29"/>
    <mergeCell ref="J34:N34"/>
    <mergeCell ref="I27:N27"/>
    <mergeCell ref="D20:D21"/>
    <mergeCell ref="C20:C21"/>
    <mergeCell ref="E23:F23"/>
    <mergeCell ref="B34:E34"/>
    <mergeCell ref="B28:E28"/>
    <mergeCell ref="C26:D26"/>
    <mergeCell ref="E24:F24"/>
    <mergeCell ref="E25:F25"/>
    <mergeCell ref="E26:F26"/>
    <mergeCell ref="G20:H20"/>
    <mergeCell ref="E22:F22"/>
    <mergeCell ref="I20:J20"/>
    <mergeCell ref="E20:F21"/>
  </mergeCells>
  <conditionalFormatting sqref="F8:F19 D8:D19 H8:H19">
    <cfRule type="expression" priority="1" dxfId="21" stopIfTrue="1">
      <formula>D8&gt;$C8</formula>
    </cfRule>
  </conditionalFormatting>
  <conditionalFormatting sqref="M8:M13 J8:J19 K14:K19 L8:L19">
    <cfRule type="expression" priority="2" dxfId="21" stopIfTrue="1">
      <formula>J8&gt;$C8</formula>
    </cfRule>
    <cfRule type="expression" priority="3" dxfId="21" stopIfTrue="1">
      <formula>J8&lt;0</formula>
    </cfRule>
  </conditionalFormatting>
  <conditionalFormatting sqref="F22:F26 H22:H26 J22:J26">
    <cfRule type="expression" priority="4" dxfId="21" stopIfTrue="1">
      <formula>F22&gt;$E22</formula>
    </cfRule>
  </conditionalFormatting>
  <conditionalFormatting sqref="K21:K24">
    <cfRule type="expression" priority="5" dxfId="21" stopIfTrue="1">
      <formula>K21&gt;$E22</formula>
    </cfRule>
    <cfRule type="expression" priority="6" dxfId="21" stopIfTrue="1">
      <formula>K21&lt;0</formula>
    </cfRule>
  </conditionalFormatting>
  <conditionalFormatting sqref="H20">
    <cfRule type="expression" priority="7" dxfId="21" stopIfTrue="1">
      <formula>H20&gt;$G20</formula>
    </cfRule>
  </conditionalFormatting>
  <conditionalFormatting sqref="K25">
    <cfRule type="expression" priority="8" dxfId="21" stopIfTrue="1">
      <formula>K25&gt;$C26</formula>
    </cfRule>
    <cfRule type="expression" priority="9" dxfId="21" stopIfTrue="1">
      <formula>K25&lt;0</formula>
    </cfRule>
  </conditionalFormatting>
  <conditionalFormatting sqref="K20">
    <cfRule type="expression" priority="10" dxfId="21" stopIfTrue="1">
      <formula>K20&gt;$G21</formula>
    </cfRule>
    <cfRule type="expression" priority="11" dxfId="21" stopIfTrue="1">
      <formula>K20&lt;0</formula>
    </cfRule>
  </conditionalFormatting>
  <conditionalFormatting sqref="B34:E34">
    <cfRule type="cellIs" priority="12" dxfId="22" operator="between" stopIfTrue="1">
      <formula>0</formula>
      <formula>0</formula>
    </cfRule>
  </conditionalFormatting>
  <conditionalFormatting sqref="K26:L26">
    <cfRule type="expression" priority="13" dxfId="21" stopIfTrue="1">
      <formula>K26&gt;#REF!</formula>
    </cfRule>
    <cfRule type="expression" priority="14" dxfId="21" stopIfTrue="1">
      <formula>K26&lt;0</formula>
    </cfRule>
  </conditionalFormatting>
  <conditionalFormatting sqref="M26 K8:K13 M14:M19">
    <cfRule type="expression" priority="15" dxfId="21" stopIfTrue="1">
      <formula>K8&lt;0</formula>
    </cfRule>
  </conditionalFormatting>
  <printOptions/>
  <pageMargins left="0.84" right="0.27" top="0.26" bottom="0.42" header="0.2" footer="0.32"/>
  <pageSetup horizontalDpi="600" verticalDpi="600" orientation="landscape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115" zoomScaleNormal="115" zoomScalePageLayoutView="0" workbookViewId="0" topLeftCell="A34">
      <selection activeCell="P29" sqref="P29"/>
    </sheetView>
  </sheetViews>
  <sheetFormatPr defaultColWidth="8.88671875" defaultRowHeight="18.75"/>
  <cols>
    <col min="1" max="1" width="6.21484375" style="71" customWidth="1"/>
    <col min="2" max="2" width="6.88671875" style="71" customWidth="1"/>
    <col min="3" max="3" width="6.21484375" style="71" customWidth="1"/>
    <col min="4" max="5" width="7.21484375" style="71" customWidth="1"/>
    <col min="6" max="6" width="6.99609375" style="71" customWidth="1"/>
    <col min="7" max="7" width="6.3359375" style="71" customWidth="1"/>
    <col min="8" max="8" width="8.10546875" style="71" customWidth="1"/>
    <col min="9" max="9" width="7.21484375" style="71" customWidth="1"/>
    <col min="10" max="10" width="6.6640625" style="71" customWidth="1"/>
    <col min="11" max="11" width="6.3359375" style="71" customWidth="1"/>
    <col min="12" max="12" width="26.21484375" style="72" hidden="1" customWidth="1"/>
    <col min="13" max="15" width="8.88671875" style="72" hidden="1" customWidth="1"/>
    <col min="16" max="16384" width="8.88671875" style="72" customWidth="1"/>
  </cols>
  <sheetData>
    <row r="1" spans="1:13" ht="17.25" customHeight="1">
      <c r="A1" s="242" t="s">
        <v>65</v>
      </c>
      <c r="B1" s="242"/>
      <c r="C1" s="242"/>
      <c r="D1" s="242"/>
      <c r="E1" s="242"/>
      <c r="J1" s="247" t="s">
        <v>780</v>
      </c>
      <c r="K1" s="247"/>
      <c r="L1" s="72" t="s">
        <v>717</v>
      </c>
      <c r="M1" s="72" t="str">
        <f>RIGHT(L1,4)</f>
        <v>2012</v>
      </c>
    </row>
    <row r="2" spans="1:5" ht="18.75" customHeight="1">
      <c r="A2" s="243" t="str">
        <f>'Bao cao diem HKI '!A2</f>
        <v>TRƯỜNG THCS VĨNH THỰC</v>
      </c>
      <c r="B2" s="243"/>
      <c r="C2" s="243"/>
      <c r="D2" s="243"/>
      <c r="E2" s="243"/>
    </row>
    <row r="3" spans="1:10" ht="24.75" customHeight="1">
      <c r="A3" s="244" t="str">
        <f>"THÔNG TIN HỌC SINH CUỐI HỌC KÌ I NĂM HỌC 2013-2014"</f>
        <v>THÔNG TIN HỌC SINH CUỐI HỌC KÌ I NĂM HỌC 2013-2014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4" ht="24" customHeight="1">
      <c r="A4" s="246" t="s">
        <v>715</v>
      </c>
      <c r="B4" s="246"/>
      <c r="C4" s="246"/>
      <c r="D4" s="246"/>
      <c r="E4" s="246"/>
      <c r="F4" s="246"/>
      <c r="G4" s="246"/>
      <c r="H4" s="246"/>
      <c r="I4" s="246"/>
      <c r="L4" s="1" t="s">
        <v>31</v>
      </c>
      <c r="M4" s="1" t="s">
        <v>32</v>
      </c>
      <c r="N4" s="72">
        <v>1</v>
      </c>
    </row>
    <row r="5" spans="1:14" ht="45.75" customHeight="1">
      <c r="A5" s="73" t="s">
        <v>0</v>
      </c>
      <c r="B5" s="73" t="s">
        <v>16</v>
      </c>
      <c r="C5" s="73" t="s">
        <v>1</v>
      </c>
      <c r="D5" s="73" t="s">
        <v>2</v>
      </c>
      <c r="E5" s="73" t="s">
        <v>3</v>
      </c>
      <c r="F5" s="73" t="s">
        <v>4</v>
      </c>
      <c r="G5" s="73" t="s">
        <v>5</v>
      </c>
      <c r="H5" s="73" t="s">
        <v>6</v>
      </c>
      <c r="I5" s="232" t="s">
        <v>15</v>
      </c>
      <c r="J5" s="232"/>
      <c r="L5" s="1" t="s">
        <v>33</v>
      </c>
      <c r="M5" s="1" t="s">
        <v>34</v>
      </c>
      <c r="N5" s="72">
        <v>2</v>
      </c>
    </row>
    <row r="6" spans="1:14" ht="20.25" customHeight="1">
      <c r="A6" s="74">
        <v>6</v>
      </c>
      <c r="B6" s="99">
        <v>47</v>
      </c>
      <c r="C6" s="99">
        <v>18</v>
      </c>
      <c r="D6" s="99">
        <v>1</v>
      </c>
      <c r="E6" s="99"/>
      <c r="F6" s="99"/>
      <c r="G6" s="99"/>
      <c r="H6" s="99"/>
      <c r="I6" s="245">
        <v>1</v>
      </c>
      <c r="J6" s="245"/>
      <c r="L6" s="1" t="s">
        <v>35</v>
      </c>
      <c r="M6" s="1" t="s">
        <v>36</v>
      </c>
      <c r="N6" s="72">
        <v>3</v>
      </c>
    </row>
    <row r="7" spans="1:14" ht="20.25" customHeight="1">
      <c r="A7" s="76">
        <v>7</v>
      </c>
      <c r="B7" s="100">
        <v>43</v>
      </c>
      <c r="C7" s="100">
        <v>20</v>
      </c>
      <c r="D7" s="100">
        <v>1</v>
      </c>
      <c r="E7" s="100">
        <v>1</v>
      </c>
      <c r="F7" s="100"/>
      <c r="G7" s="100"/>
      <c r="H7" s="100"/>
      <c r="I7" s="235">
        <v>2</v>
      </c>
      <c r="J7" s="235"/>
      <c r="L7" s="2" t="s">
        <v>37</v>
      </c>
      <c r="M7" s="2" t="s">
        <v>38</v>
      </c>
      <c r="N7" s="72">
        <v>4</v>
      </c>
    </row>
    <row r="8" spans="1:14" ht="20.25" customHeight="1">
      <c r="A8" s="76">
        <v>8</v>
      </c>
      <c r="B8" s="100">
        <v>46</v>
      </c>
      <c r="C8" s="100">
        <v>22</v>
      </c>
      <c r="D8" s="100">
        <v>6</v>
      </c>
      <c r="E8" s="100">
        <v>5</v>
      </c>
      <c r="F8" s="100"/>
      <c r="G8" s="100"/>
      <c r="H8" s="100"/>
      <c r="I8" s="235">
        <v>6</v>
      </c>
      <c r="J8" s="235"/>
      <c r="L8" s="1" t="s">
        <v>39</v>
      </c>
      <c r="M8" s="3" t="s">
        <v>40</v>
      </c>
      <c r="N8" s="72">
        <v>5</v>
      </c>
    </row>
    <row r="9" spans="1:14" ht="20.25" customHeight="1">
      <c r="A9" s="78">
        <v>9</v>
      </c>
      <c r="B9" s="101">
        <v>41</v>
      </c>
      <c r="C9" s="101">
        <v>16</v>
      </c>
      <c r="D9" s="101"/>
      <c r="E9" s="101"/>
      <c r="F9" s="101"/>
      <c r="G9" s="101"/>
      <c r="H9" s="101"/>
      <c r="I9" s="238">
        <v>2</v>
      </c>
      <c r="J9" s="238"/>
      <c r="L9" s="1" t="s">
        <v>41</v>
      </c>
      <c r="M9" s="3" t="s">
        <v>42</v>
      </c>
      <c r="N9" s="72">
        <v>6</v>
      </c>
    </row>
    <row r="10" spans="1:14" ht="20.25" customHeight="1">
      <c r="A10" s="80" t="s">
        <v>10</v>
      </c>
      <c r="B10" s="80">
        <f>SUM(B6:B9)</f>
        <v>177</v>
      </c>
      <c r="C10" s="80">
        <f aca="true" t="shared" si="0" ref="C10:H10">SUM(C6:C9)</f>
        <v>76</v>
      </c>
      <c r="D10" s="80">
        <f t="shared" si="0"/>
        <v>8</v>
      </c>
      <c r="E10" s="80">
        <f t="shared" si="0"/>
        <v>6</v>
      </c>
      <c r="F10" s="80">
        <f t="shared" si="0"/>
        <v>0</v>
      </c>
      <c r="G10" s="80">
        <f t="shared" si="0"/>
        <v>0</v>
      </c>
      <c r="H10" s="80">
        <f t="shared" si="0"/>
        <v>0</v>
      </c>
      <c r="I10" s="248">
        <f>SUM(I6:J9)</f>
        <v>11</v>
      </c>
      <c r="J10" s="248"/>
      <c r="L10" s="4" t="s">
        <v>43</v>
      </c>
      <c r="M10" s="4" t="s">
        <v>44</v>
      </c>
      <c r="N10" s="72">
        <v>7</v>
      </c>
    </row>
    <row r="11" spans="1:14" ht="18.75">
      <c r="A11" s="246" t="s">
        <v>17</v>
      </c>
      <c r="B11" s="249"/>
      <c r="C11" s="249"/>
      <c r="D11" s="249"/>
      <c r="E11" s="249"/>
      <c r="F11" s="249"/>
      <c r="G11" s="249"/>
      <c r="H11" s="249"/>
      <c r="I11" s="249"/>
      <c r="L11" s="5" t="s">
        <v>45</v>
      </c>
      <c r="M11" s="5" t="s">
        <v>46</v>
      </c>
      <c r="N11" s="72">
        <v>8</v>
      </c>
    </row>
    <row r="12" spans="1:14" ht="32.25" customHeight="1">
      <c r="A12" s="233" t="s">
        <v>0</v>
      </c>
      <c r="B12" s="233" t="s">
        <v>7</v>
      </c>
      <c r="C12" s="237" t="s">
        <v>18</v>
      </c>
      <c r="D12" s="237"/>
      <c r="E12" s="236" t="s">
        <v>21</v>
      </c>
      <c r="F12" s="236"/>
      <c r="G12" s="233" t="s">
        <v>8</v>
      </c>
      <c r="H12" s="233" t="s">
        <v>29</v>
      </c>
      <c r="I12" s="233" t="s">
        <v>9</v>
      </c>
      <c r="J12" s="233" t="s">
        <v>22</v>
      </c>
      <c r="L12" s="5" t="s">
        <v>47</v>
      </c>
      <c r="M12" s="5" t="s">
        <v>48</v>
      </c>
      <c r="N12" s="72">
        <v>9</v>
      </c>
    </row>
    <row r="13" spans="1:14" ht="31.5">
      <c r="A13" s="234"/>
      <c r="B13" s="234"/>
      <c r="C13" s="81" t="s">
        <v>20</v>
      </c>
      <c r="D13" s="82" t="s">
        <v>19</v>
      </c>
      <c r="E13" s="81" t="s">
        <v>20</v>
      </c>
      <c r="F13" s="82" t="s">
        <v>19</v>
      </c>
      <c r="G13" s="234"/>
      <c r="H13" s="234"/>
      <c r="I13" s="234"/>
      <c r="J13" s="234"/>
      <c r="L13" s="5" t="s">
        <v>49</v>
      </c>
      <c r="M13" s="5" t="s">
        <v>50</v>
      </c>
      <c r="N13" s="72">
        <v>10</v>
      </c>
    </row>
    <row r="14" spans="1:14" ht="20.25" customHeight="1">
      <c r="A14" s="74">
        <v>6</v>
      </c>
      <c r="B14" s="99">
        <v>47</v>
      </c>
      <c r="C14" s="102">
        <v>0</v>
      </c>
      <c r="D14" s="103"/>
      <c r="E14" s="102">
        <v>0</v>
      </c>
      <c r="F14" s="102">
        <v>0</v>
      </c>
      <c r="G14" s="99">
        <v>0</v>
      </c>
      <c r="H14" s="75">
        <f>B14+C14+D14-E14-F14-G14-B6</f>
        <v>0</v>
      </c>
      <c r="I14" s="83">
        <f>IF(B14&lt;&gt;0,G14/(B14+C14+D14-E14-F14)*100,0)</f>
        <v>0</v>
      </c>
      <c r="J14" s="83">
        <f>IF(B14&lt;&gt;0,B6/(B14+C14+D14-E14-F14)*100,0)</f>
        <v>100</v>
      </c>
      <c r="L14" s="5" t="s">
        <v>51</v>
      </c>
      <c r="M14" s="5" t="s">
        <v>52</v>
      </c>
      <c r="N14" s="72">
        <v>11</v>
      </c>
    </row>
    <row r="15" spans="1:14" ht="20.25" customHeight="1">
      <c r="A15" s="76">
        <v>7</v>
      </c>
      <c r="B15" s="100">
        <v>43</v>
      </c>
      <c r="C15" s="104">
        <v>0</v>
      </c>
      <c r="D15" s="105"/>
      <c r="E15" s="104">
        <v>0</v>
      </c>
      <c r="F15" s="104">
        <v>0</v>
      </c>
      <c r="G15" s="100">
        <v>0</v>
      </c>
      <c r="H15" s="77">
        <f>B15+C15+D15-E15-F15-G15-B7</f>
        <v>0</v>
      </c>
      <c r="I15" s="84">
        <f>IF(B15&lt;&gt;0,G15/(B15+C15+D15-E15-F15)*100,0)</f>
        <v>0</v>
      </c>
      <c r="J15" s="84">
        <f>IF(B15&lt;&gt;0,B7/(B15+C15+D15-E15-F15)*100,0)</f>
        <v>100</v>
      </c>
      <c r="L15" s="5" t="s">
        <v>53</v>
      </c>
      <c r="M15" s="5" t="s">
        <v>54</v>
      </c>
      <c r="N15" s="72">
        <v>12</v>
      </c>
    </row>
    <row r="16" spans="1:14" ht="20.25" customHeight="1">
      <c r="A16" s="76">
        <v>8</v>
      </c>
      <c r="B16" s="100">
        <v>46</v>
      </c>
      <c r="C16" s="104">
        <v>0</v>
      </c>
      <c r="D16" s="105"/>
      <c r="E16" s="104">
        <v>0</v>
      </c>
      <c r="F16" s="104">
        <v>0</v>
      </c>
      <c r="G16" s="100">
        <v>0</v>
      </c>
      <c r="H16" s="77">
        <f>B16+C16+D16-E16-F16-G16-B8</f>
        <v>0</v>
      </c>
      <c r="I16" s="84">
        <f>IF(B16&lt;&gt;0,G16/(B16+C16+D16-E16-F16)*100,0)</f>
        <v>0</v>
      </c>
      <c r="J16" s="84">
        <f>IF(B16&lt;&gt;0,B8/(B16+C16+D16-E16-F16)*100,0)</f>
        <v>100</v>
      </c>
      <c r="L16" s="5" t="s">
        <v>55</v>
      </c>
      <c r="M16" s="5" t="s">
        <v>56</v>
      </c>
      <c r="N16" s="72">
        <v>13</v>
      </c>
    </row>
    <row r="17" spans="1:14" ht="20.25" customHeight="1">
      <c r="A17" s="78">
        <v>9</v>
      </c>
      <c r="B17" s="101">
        <v>41</v>
      </c>
      <c r="C17" s="106">
        <v>0</v>
      </c>
      <c r="D17" s="107"/>
      <c r="E17" s="106">
        <v>0</v>
      </c>
      <c r="F17" s="106">
        <v>0</v>
      </c>
      <c r="G17" s="101">
        <v>0</v>
      </c>
      <c r="H17" s="79">
        <f>B17+C17+D17-E17-F17-G17-B9</f>
        <v>0</v>
      </c>
      <c r="I17" s="85">
        <f>IF(B17&lt;&gt;0,G17/(B17+C17+D17-E17-F17)*100,0)</f>
        <v>0</v>
      </c>
      <c r="J17" s="85">
        <f>IF(B17&lt;&gt;0,B9/(B17+C17+D17-E17-F17)*100,0)</f>
        <v>100</v>
      </c>
      <c r="L17" s="5" t="s">
        <v>57</v>
      </c>
      <c r="M17" s="5" t="s">
        <v>58</v>
      </c>
      <c r="N17" s="72">
        <v>14</v>
      </c>
    </row>
    <row r="18" spans="1:14" ht="20.25" customHeight="1">
      <c r="A18" s="80" t="s">
        <v>10</v>
      </c>
      <c r="B18" s="80">
        <f>SUM(B14:B17)</f>
        <v>177</v>
      </c>
      <c r="C18" s="86">
        <f aca="true" t="shared" si="1" ref="C18:H18">SUM(C14:C17)</f>
        <v>0</v>
      </c>
      <c r="D18" s="87">
        <f t="shared" si="1"/>
        <v>0</v>
      </c>
      <c r="E18" s="86">
        <f t="shared" si="1"/>
        <v>0</v>
      </c>
      <c r="F18" s="87">
        <f t="shared" si="1"/>
        <v>0</v>
      </c>
      <c r="G18" s="80">
        <f t="shared" si="1"/>
        <v>0</v>
      </c>
      <c r="H18" s="73">
        <f t="shared" si="1"/>
        <v>0</v>
      </c>
      <c r="I18" s="112">
        <f>IF(B18&lt;&gt;0,G18/(B18+C18+D18-E18-F18)*100,0)</f>
        <v>0</v>
      </c>
      <c r="J18" s="88">
        <f>IF(B18&lt;&gt;0,B10/B18*100,0)</f>
        <v>100</v>
      </c>
      <c r="L18" s="5" t="s">
        <v>59</v>
      </c>
      <c r="M18" s="5" t="s">
        <v>60</v>
      </c>
      <c r="N18" s="72">
        <v>15</v>
      </c>
    </row>
    <row r="19" spans="1:14" ht="20.25" customHeight="1">
      <c r="A19" s="246" t="s">
        <v>28</v>
      </c>
      <c r="B19" s="246"/>
      <c r="C19" s="246"/>
      <c r="D19" s="246"/>
      <c r="E19" s="246"/>
      <c r="F19" s="246"/>
      <c r="G19" s="246"/>
      <c r="H19" s="246"/>
      <c r="I19" s="246"/>
      <c r="L19" s="5" t="s">
        <v>61</v>
      </c>
      <c r="M19" s="5" t="s">
        <v>62</v>
      </c>
      <c r="N19" s="72">
        <v>16</v>
      </c>
    </row>
    <row r="20" spans="1:14" ht="20.25" customHeight="1">
      <c r="A20" s="232" t="s">
        <v>30</v>
      </c>
      <c r="B20" s="232"/>
      <c r="C20" s="232"/>
      <c r="D20" s="73" t="s">
        <v>68</v>
      </c>
      <c r="E20" s="73" t="s">
        <v>69</v>
      </c>
      <c r="F20" s="73" t="s">
        <v>70</v>
      </c>
      <c r="G20" s="73" t="s">
        <v>71</v>
      </c>
      <c r="H20" s="73" t="s">
        <v>10</v>
      </c>
      <c r="I20" s="89"/>
      <c r="L20" s="5" t="s">
        <v>63</v>
      </c>
      <c r="M20" s="5" t="s">
        <v>64</v>
      </c>
      <c r="N20" s="72">
        <v>17</v>
      </c>
    </row>
    <row r="21" spans="1:8" ht="20.25" customHeight="1">
      <c r="A21" s="251" t="s">
        <v>709</v>
      </c>
      <c r="B21" s="251"/>
      <c r="C21" s="251"/>
      <c r="D21" s="99"/>
      <c r="E21" s="99"/>
      <c r="F21" s="99"/>
      <c r="G21" s="99"/>
      <c r="H21" s="74">
        <f>SUM(D21:G21)</f>
        <v>0</v>
      </c>
    </row>
    <row r="22" spans="1:8" ht="20.25" customHeight="1">
      <c r="A22" s="252" t="s">
        <v>74</v>
      </c>
      <c r="B22" s="252"/>
      <c r="C22" s="252"/>
      <c r="D22" s="100"/>
      <c r="E22" s="100"/>
      <c r="F22" s="100"/>
      <c r="G22" s="100"/>
      <c r="H22" s="76">
        <f>SUM(D22:G22)</f>
        <v>0</v>
      </c>
    </row>
    <row r="23" spans="1:8" ht="20.25" customHeight="1">
      <c r="A23" s="250" t="s">
        <v>73</v>
      </c>
      <c r="B23" s="250"/>
      <c r="C23" s="250"/>
      <c r="D23" s="100"/>
      <c r="E23" s="100"/>
      <c r="F23" s="100"/>
      <c r="G23" s="100"/>
      <c r="H23" s="76">
        <f>SUM(D23:G23)</f>
        <v>0</v>
      </c>
    </row>
    <row r="24" spans="1:8" ht="20.25" customHeight="1">
      <c r="A24" s="254" t="s">
        <v>72</v>
      </c>
      <c r="B24" s="254"/>
      <c r="C24" s="254"/>
      <c r="D24" s="79">
        <f>G14-D21-D22-D23</f>
        <v>0</v>
      </c>
      <c r="E24" s="79">
        <f>G15-E21-E22-E23</f>
        <v>0</v>
      </c>
      <c r="F24" s="79">
        <f>G16-F21-F22-F23</f>
        <v>0</v>
      </c>
      <c r="G24" s="79">
        <f>G17-G21-G22-G23</f>
        <v>0</v>
      </c>
      <c r="H24" s="78">
        <f>SUM(D24:G24)</f>
        <v>0</v>
      </c>
    </row>
    <row r="25" spans="1:11" ht="27.75" customHeight="1">
      <c r="A25" s="255" t="s">
        <v>78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  <row r="26" spans="1:11" ht="27.75" customHeight="1">
      <c r="A26" s="237" t="s">
        <v>0</v>
      </c>
      <c r="B26" s="257" t="s">
        <v>716</v>
      </c>
      <c r="C26" s="258"/>
      <c r="D26" s="258"/>
      <c r="E26" s="258"/>
      <c r="F26" s="259"/>
      <c r="G26" s="239" t="s">
        <v>710</v>
      </c>
      <c r="H26" s="240"/>
      <c r="I26" s="240"/>
      <c r="J26" s="240"/>
      <c r="K26" s="241"/>
    </row>
    <row r="27" spans="1:11" ht="47.25">
      <c r="A27" s="248"/>
      <c r="B27" s="91" t="s">
        <v>23</v>
      </c>
      <c r="C27" s="92" t="s">
        <v>24</v>
      </c>
      <c r="D27" s="92" t="s">
        <v>25</v>
      </c>
      <c r="E27" s="92" t="s">
        <v>26</v>
      </c>
      <c r="F27" s="93" t="s">
        <v>27</v>
      </c>
      <c r="G27" s="91" t="s">
        <v>79</v>
      </c>
      <c r="H27" s="92" t="s">
        <v>80</v>
      </c>
      <c r="I27" s="92" t="s">
        <v>81</v>
      </c>
      <c r="J27" s="92" t="s">
        <v>82</v>
      </c>
      <c r="K27" s="93" t="s">
        <v>27</v>
      </c>
    </row>
    <row r="28" spans="1:11" ht="20.25" customHeight="1">
      <c r="A28" s="74">
        <v>6</v>
      </c>
      <c r="B28" s="162">
        <v>47</v>
      </c>
      <c r="C28" s="94">
        <f>B6-B28</f>
        <v>0</v>
      </c>
      <c r="D28" s="108">
        <v>47</v>
      </c>
      <c r="E28" s="108"/>
      <c r="F28" s="103"/>
      <c r="G28" s="102">
        <v>2</v>
      </c>
      <c r="H28" s="108"/>
      <c r="I28" s="108">
        <v>2</v>
      </c>
      <c r="J28" s="108"/>
      <c r="K28" s="103"/>
    </row>
    <row r="29" spans="1:11" ht="20.25" customHeight="1">
      <c r="A29" s="76">
        <v>7</v>
      </c>
      <c r="B29" s="163">
        <v>43</v>
      </c>
      <c r="C29" s="95">
        <f>B7-B29</f>
        <v>0</v>
      </c>
      <c r="D29" s="109">
        <v>43</v>
      </c>
      <c r="E29" s="109"/>
      <c r="F29" s="105"/>
      <c r="G29" s="104">
        <v>2</v>
      </c>
      <c r="H29" s="109"/>
      <c r="I29" s="109">
        <v>2</v>
      </c>
      <c r="J29" s="109"/>
      <c r="K29" s="105"/>
    </row>
    <row r="30" spans="1:11" ht="20.25" customHeight="1">
      <c r="A30" s="76">
        <v>8</v>
      </c>
      <c r="B30" s="163">
        <v>46</v>
      </c>
      <c r="C30" s="95">
        <f>B8-B30</f>
        <v>0</v>
      </c>
      <c r="D30" s="109">
        <v>46</v>
      </c>
      <c r="E30" s="109"/>
      <c r="F30" s="105"/>
      <c r="G30" s="104">
        <v>2</v>
      </c>
      <c r="H30" s="109"/>
      <c r="I30" s="109">
        <v>2</v>
      </c>
      <c r="J30" s="109"/>
      <c r="K30" s="105"/>
    </row>
    <row r="31" spans="1:11" ht="20.25" customHeight="1">
      <c r="A31" s="78">
        <v>9</v>
      </c>
      <c r="B31" s="164">
        <v>41</v>
      </c>
      <c r="C31" s="96">
        <f>B9-B31</f>
        <v>0</v>
      </c>
      <c r="D31" s="110">
        <v>41</v>
      </c>
      <c r="E31" s="110"/>
      <c r="F31" s="107"/>
      <c r="G31" s="106">
        <v>1</v>
      </c>
      <c r="H31" s="110"/>
      <c r="I31" s="110">
        <v>1</v>
      </c>
      <c r="J31" s="110"/>
      <c r="K31" s="107"/>
    </row>
    <row r="32" spans="1:11" s="98" customFormat="1" ht="20.25" customHeight="1">
      <c r="A32" s="80" t="s">
        <v>10</v>
      </c>
      <c r="B32" s="86">
        <f aca="true" t="shared" si="2" ref="B32:K32">SUM(B28:B31)</f>
        <v>177</v>
      </c>
      <c r="C32" s="97">
        <f t="shared" si="2"/>
        <v>0</v>
      </c>
      <c r="D32" s="97">
        <f t="shared" si="2"/>
        <v>177</v>
      </c>
      <c r="E32" s="97">
        <f t="shared" si="2"/>
        <v>0</v>
      </c>
      <c r="F32" s="87">
        <f t="shared" si="2"/>
        <v>0</v>
      </c>
      <c r="G32" s="91">
        <f t="shared" si="2"/>
        <v>7</v>
      </c>
      <c r="H32" s="92">
        <f t="shared" si="2"/>
        <v>0</v>
      </c>
      <c r="I32" s="92">
        <f t="shared" si="2"/>
        <v>7</v>
      </c>
      <c r="J32" s="92">
        <f t="shared" si="2"/>
        <v>0</v>
      </c>
      <c r="K32" s="93">
        <f t="shared" si="2"/>
        <v>0</v>
      </c>
    </row>
    <row r="33" spans="6:11" ht="21" customHeight="1">
      <c r="F33" s="256" t="str">
        <f>'Bao cao diem HKI '!F69</f>
        <v>Vĩnh Thực, ngày 25 tháng 12 năm 2013</v>
      </c>
      <c r="G33" s="256"/>
      <c r="H33" s="256"/>
      <c r="I33" s="256"/>
      <c r="J33" s="256"/>
      <c r="K33" s="256"/>
    </row>
    <row r="34" spans="1:11" ht="16.5">
      <c r="A34" s="243" t="s">
        <v>67</v>
      </c>
      <c r="B34" s="243"/>
      <c r="C34" s="243"/>
      <c r="F34" s="253" t="s">
        <v>66</v>
      </c>
      <c r="G34" s="253"/>
      <c r="H34" s="253"/>
      <c r="I34" s="253"/>
      <c r="J34" s="253"/>
      <c r="K34" s="253"/>
    </row>
    <row r="35" spans="6:11" ht="15.75">
      <c r="F35" s="247">
        <f>IF(LEN(F34)&gt;11,"PHÓ HIỆU TRƯỞNG","")</f>
      </c>
      <c r="G35" s="247"/>
      <c r="H35" s="247"/>
      <c r="I35" s="247"/>
      <c r="J35" s="247"/>
      <c r="K35" s="247"/>
    </row>
    <row r="41" spans="1:11" ht="15.75">
      <c r="A41" s="253" t="str">
        <f>'Hai mat GD HK I'!B34</f>
        <v>Nguyễn Tiến Quyền</v>
      </c>
      <c r="B41" s="253"/>
      <c r="C41" s="253"/>
      <c r="D41" s="90"/>
      <c r="E41" s="90"/>
      <c r="F41" s="253" t="str">
        <f>'Bao cao diem HKI '!F76</f>
        <v>Lê Hồng Dinh</v>
      </c>
      <c r="G41" s="253"/>
      <c r="H41" s="253"/>
      <c r="I41" s="253"/>
      <c r="J41" s="253"/>
      <c r="K41" s="253"/>
    </row>
  </sheetData>
  <sheetProtection password="CE28" sheet="1" objects="1" scenarios="1" formatColumns="0" formatRows="0" autoFilter="0"/>
  <mergeCells count="36">
    <mergeCell ref="F34:K34"/>
    <mergeCell ref="A34:C34"/>
    <mergeCell ref="A41:C41"/>
    <mergeCell ref="F35:K35"/>
    <mergeCell ref="F41:K41"/>
    <mergeCell ref="A24:C24"/>
    <mergeCell ref="A25:K25"/>
    <mergeCell ref="A26:A27"/>
    <mergeCell ref="F33:K33"/>
    <mergeCell ref="B26:F26"/>
    <mergeCell ref="A12:A13"/>
    <mergeCell ref="H12:H13"/>
    <mergeCell ref="I12:I13"/>
    <mergeCell ref="A23:C23"/>
    <mergeCell ref="A21:C21"/>
    <mergeCell ref="A20:C20"/>
    <mergeCell ref="A22:C22"/>
    <mergeCell ref="G12:G13"/>
    <mergeCell ref="B12:B13"/>
    <mergeCell ref="G26:K26"/>
    <mergeCell ref="A1:E1"/>
    <mergeCell ref="A2:E2"/>
    <mergeCell ref="A3:J3"/>
    <mergeCell ref="I6:J6"/>
    <mergeCell ref="A4:I4"/>
    <mergeCell ref="J1:K1"/>
    <mergeCell ref="I10:J10"/>
    <mergeCell ref="A11:I11"/>
    <mergeCell ref="A19:I19"/>
    <mergeCell ref="I5:J5"/>
    <mergeCell ref="J12:J13"/>
    <mergeCell ref="I7:J7"/>
    <mergeCell ref="I8:J8"/>
    <mergeCell ref="E12:F12"/>
    <mergeCell ref="C12:D12"/>
    <mergeCell ref="I9:J9"/>
  </mergeCells>
  <conditionalFormatting sqref="B28:F31">
    <cfRule type="expression" priority="1" dxfId="21" stopIfTrue="1">
      <formula>B28&gt;$B6</formula>
    </cfRule>
  </conditionalFormatting>
  <conditionalFormatting sqref="C6:J10 E14:G17">
    <cfRule type="expression" priority="2" dxfId="21" stopIfTrue="1">
      <formula>C6&gt;$B6</formula>
    </cfRule>
  </conditionalFormatting>
  <conditionalFormatting sqref="D21:F24 G24">
    <cfRule type="expression" priority="3" dxfId="21" stopIfTrue="1">
      <formula>D21&gt;$G14</formula>
    </cfRule>
  </conditionalFormatting>
  <dataValidations count="4">
    <dataValidation type="list" allowBlank="1" showInputMessage="1" showErrorMessage="1" sqref="F34:J34">
      <formula1>"HIỆU TRƯỞNG, KT.HIỆU TRƯƠNG"</formula1>
    </dataValidation>
    <dataValidation type="whole" allowBlank="1" showInputMessage="1" showErrorMessage="1" sqref="B6:J9">
      <formula1>0</formula1>
      <formula2>500</formula2>
    </dataValidation>
    <dataValidation type="whole" allowBlank="1" showInputMessage="1" showErrorMessage="1" sqref="B14:H17">
      <formula1>0</formula1>
      <formula2>1000</formula2>
    </dataValidation>
    <dataValidation type="list" allowBlank="1" showInputMessage="1" showErrorMessage="1" sqref="L1">
      <formula1>"2010-2011,2011-2012,2012-2013,2013-2014,2014-2015"</formula1>
    </dataValidation>
  </dataValidations>
  <printOptions/>
  <pageMargins left="0.36" right="0.33" top="0.47" bottom="0.49" header="0.28" footer="0.2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D9" sqref="D9"/>
    </sheetView>
  </sheetViews>
  <sheetFormatPr defaultColWidth="8.88671875" defaultRowHeight="18.75"/>
  <cols>
    <col min="1" max="1" width="7.88671875" style="178" customWidth="1"/>
    <col min="2" max="2" width="34.4453125" style="181" customWidth="1"/>
    <col min="3" max="9" width="4.4453125" style="178" customWidth="1"/>
    <col min="10" max="10" width="4.88671875" style="178" customWidth="1"/>
    <col min="11" max="11" width="6.77734375" style="178" customWidth="1"/>
    <col min="12" max="16384" width="8.88671875" style="178" customWidth="1"/>
  </cols>
  <sheetData>
    <row r="1" spans="1:11" ht="16.5">
      <c r="A1" s="260" t="str">
        <f>'Bao cao diem HKI '!A1</f>
        <v>PHÒNG GD&amp;ĐT MÓNG CÁI</v>
      </c>
      <c r="B1" s="260"/>
      <c r="J1" s="260" t="s">
        <v>781</v>
      </c>
      <c r="K1" s="260"/>
    </row>
    <row r="2" spans="1:2" ht="15.75" customHeight="1">
      <c r="A2" s="265" t="str">
        <f>'Bao cao diem HKI '!A2</f>
        <v>TRƯỜNG THCS VĨNH THỰC</v>
      </c>
      <c r="B2" s="265"/>
    </row>
    <row r="3" spans="1:11" ht="26.25" customHeight="1">
      <c r="A3" s="266" t="s">
        <v>783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ht="16.5">
      <c r="A4" s="180" t="s">
        <v>767</v>
      </c>
    </row>
    <row r="5" spans="1:11" ht="16.5">
      <c r="A5" s="263" t="s">
        <v>762</v>
      </c>
      <c r="B5" s="261" t="s">
        <v>761</v>
      </c>
      <c r="C5" s="262" t="s">
        <v>760</v>
      </c>
      <c r="D5" s="262"/>
      <c r="E5" s="262"/>
      <c r="F5" s="262"/>
      <c r="G5" s="262"/>
      <c r="H5" s="262"/>
      <c r="I5" s="262"/>
      <c r="J5" s="262"/>
      <c r="K5" s="261" t="s">
        <v>10</v>
      </c>
    </row>
    <row r="6" spans="1:11" ht="16.5">
      <c r="A6" s="263"/>
      <c r="B6" s="261"/>
      <c r="C6" s="183">
        <v>11</v>
      </c>
      <c r="D6" s="183">
        <v>12</v>
      </c>
      <c r="E6" s="183">
        <v>13</v>
      </c>
      <c r="F6" s="183">
        <v>14</v>
      </c>
      <c r="G6" s="183">
        <v>15</v>
      </c>
      <c r="H6" s="183">
        <v>16</v>
      </c>
      <c r="I6" s="183">
        <v>17</v>
      </c>
      <c r="J6" s="183">
        <v>18</v>
      </c>
      <c r="K6" s="261"/>
    </row>
    <row r="7" spans="1:11" ht="16.5">
      <c r="A7" s="261">
        <v>6</v>
      </c>
      <c r="B7" s="184" t="s">
        <v>764</v>
      </c>
      <c r="C7" s="186"/>
      <c r="D7" s="186"/>
      <c r="E7" s="186"/>
      <c r="F7" s="186"/>
      <c r="G7" s="186"/>
      <c r="H7" s="186"/>
      <c r="I7" s="186"/>
      <c r="J7" s="186"/>
      <c r="K7" s="183">
        <f>SUM(C7:J7)</f>
        <v>0</v>
      </c>
    </row>
    <row r="8" spans="1:11" ht="33">
      <c r="A8" s="261"/>
      <c r="B8" s="184" t="s">
        <v>765</v>
      </c>
      <c r="C8" s="186"/>
      <c r="D8" s="186"/>
      <c r="E8" s="186"/>
      <c r="F8" s="186"/>
      <c r="G8" s="186"/>
      <c r="H8" s="186"/>
      <c r="I8" s="186"/>
      <c r="J8" s="186"/>
      <c r="K8" s="183">
        <f>SUM(C8:J8)</f>
        <v>0</v>
      </c>
    </row>
    <row r="9" spans="1:11" ht="33">
      <c r="A9" s="261"/>
      <c r="B9" s="184" t="s">
        <v>763</v>
      </c>
      <c r="C9" s="186"/>
      <c r="D9" s="186"/>
      <c r="E9" s="186"/>
      <c r="F9" s="186"/>
      <c r="G9" s="186"/>
      <c r="H9" s="186"/>
      <c r="I9" s="186"/>
      <c r="J9" s="186"/>
      <c r="K9" s="183">
        <f>SUM(C9:J9)</f>
        <v>0</v>
      </c>
    </row>
    <row r="10" spans="1:11" ht="33">
      <c r="A10" s="261"/>
      <c r="B10" s="184" t="s">
        <v>759</v>
      </c>
      <c r="C10" s="186"/>
      <c r="D10" s="186"/>
      <c r="E10" s="186"/>
      <c r="F10" s="186"/>
      <c r="G10" s="186"/>
      <c r="H10" s="186"/>
      <c r="I10" s="186"/>
      <c r="J10" s="186"/>
      <c r="K10" s="183">
        <f>SUM(C10:J10)</f>
        <v>0</v>
      </c>
    </row>
    <row r="11" spans="1:11" ht="16.5">
      <c r="A11" s="261"/>
      <c r="B11" s="184" t="s">
        <v>766</v>
      </c>
      <c r="C11" s="186"/>
      <c r="D11" s="186"/>
      <c r="E11" s="186"/>
      <c r="F11" s="186"/>
      <c r="G11" s="186"/>
      <c r="H11" s="186"/>
      <c r="I11" s="186"/>
      <c r="J11" s="186"/>
      <c r="K11" s="183">
        <f>SUM(C11:J11)</f>
        <v>0</v>
      </c>
    </row>
    <row r="12" spans="1:11" ht="16.5">
      <c r="A12" s="261" t="s">
        <v>742</v>
      </c>
      <c r="B12" s="261"/>
      <c r="C12" s="183">
        <f>SUM(C7:C11)</f>
        <v>0</v>
      </c>
      <c r="D12" s="183">
        <f aca="true" t="shared" si="0" ref="D12:K12">SUM(D7:D11)</f>
        <v>0</v>
      </c>
      <c r="E12" s="183">
        <f t="shared" si="0"/>
        <v>0</v>
      </c>
      <c r="F12" s="183">
        <f t="shared" si="0"/>
        <v>0</v>
      </c>
      <c r="G12" s="183">
        <f t="shared" si="0"/>
        <v>0</v>
      </c>
      <c r="H12" s="183">
        <f t="shared" si="0"/>
        <v>0</v>
      </c>
      <c r="I12" s="183">
        <f t="shared" si="0"/>
        <v>0</v>
      </c>
      <c r="J12" s="183">
        <f t="shared" si="0"/>
        <v>0</v>
      </c>
      <c r="K12" s="183">
        <f t="shared" si="0"/>
        <v>0</v>
      </c>
    </row>
    <row r="13" spans="1:11" ht="16.5">
      <c r="A13" s="261">
        <v>7</v>
      </c>
      <c r="B13" s="184" t="s">
        <v>764</v>
      </c>
      <c r="C13" s="186"/>
      <c r="D13" s="186"/>
      <c r="E13" s="186"/>
      <c r="F13" s="186"/>
      <c r="G13" s="186"/>
      <c r="H13" s="186"/>
      <c r="I13" s="186"/>
      <c r="J13" s="186"/>
      <c r="K13" s="183">
        <f>SUM(C13:J13)</f>
        <v>0</v>
      </c>
    </row>
    <row r="14" spans="1:11" ht="33">
      <c r="A14" s="261"/>
      <c r="B14" s="184" t="s">
        <v>765</v>
      </c>
      <c r="C14" s="186"/>
      <c r="D14" s="186"/>
      <c r="E14" s="186"/>
      <c r="F14" s="186"/>
      <c r="G14" s="186"/>
      <c r="H14" s="186"/>
      <c r="I14" s="186"/>
      <c r="J14" s="186"/>
      <c r="K14" s="183">
        <f>SUM(C14:J14)</f>
        <v>0</v>
      </c>
    </row>
    <row r="15" spans="1:11" ht="33">
      <c r="A15" s="261"/>
      <c r="B15" s="184" t="s">
        <v>763</v>
      </c>
      <c r="C15" s="186"/>
      <c r="D15" s="186"/>
      <c r="E15" s="186"/>
      <c r="F15" s="186"/>
      <c r="G15" s="186"/>
      <c r="H15" s="186"/>
      <c r="I15" s="186"/>
      <c r="J15" s="186"/>
      <c r="K15" s="183">
        <f>SUM(C15:J15)</f>
        <v>0</v>
      </c>
    </row>
    <row r="16" spans="1:11" ht="33">
      <c r="A16" s="261"/>
      <c r="B16" s="184" t="s">
        <v>759</v>
      </c>
      <c r="C16" s="186"/>
      <c r="D16" s="186"/>
      <c r="E16" s="186"/>
      <c r="F16" s="186"/>
      <c r="G16" s="186"/>
      <c r="H16" s="186"/>
      <c r="I16" s="186"/>
      <c r="J16" s="186"/>
      <c r="K16" s="183">
        <f>SUM(C16:J16)</f>
        <v>0</v>
      </c>
    </row>
    <row r="17" spans="1:11" ht="16.5">
      <c r="A17" s="261"/>
      <c r="B17" s="184" t="s">
        <v>766</v>
      </c>
      <c r="C17" s="186"/>
      <c r="D17" s="186"/>
      <c r="E17" s="186"/>
      <c r="F17" s="186"/>
      <c r="G17" s="186"/>
      <c r="H17" s="186"/>
      <c r="I17" s="186"/>
      <c r="J17" s="186"/>
      <c r="K17" s="183">
        <f>SUM(C17:J17)</f>
        <v>0</v>
      </c>
    </row>
    <row r="18" spans="1:11" ht="16.5">
      <c r="A18" s="261" t="s">
        <v>744</v>
      </c>
      <c r="B18" s="261"/>
      <c r="C18" s="183">
        <f aca="true" t="shared" si="1" ref="C18:K18">SUM(C13:C17)</f>
        <v>0</v>
      </c>
      <c r="D18" s="183">
        <f t="shared" si="1"/>
        <v>0</v>
      </c>
      <c r="E18" s="183">
        <f t="shared" si="1"/>
        <v>0</v>
      </c>
      <c r="F18" s="183">
        <f t="shared" si="1"/>
        <v>0</v>
      </c>
      <c r="G18" s="183">
        <f t="shared" si="1"/>
        <v>0</v>
      </c>
      <c r="H18" s="183">
        <f t="shared" si="1"/>
        <v>0</v>
      </c>
      <c r="I18" s="183">
        <f t="shared" si="1"/>
        <v>0</v>
      </c>
      <c r="J18" s="183">
        <f t="shared" si="1"/>
        <v>0</v>
      </c>
      <c r="K18" s="183">
        <f t="shared" si="1"/>
        <v>0</v>
      </c>
    </row>
    <row r="19" spans="1:11" ht="16.5">
      <c r="A19" s="261">
        <v>8</v>
      </c>
      <c r="B19" s="184" t="s">
        <v>764</v>
      </c>
      <c r="C19" s="186"/>
      <c r="D19" s="186"/>
      <c r="E19" s="186"/>
      <c r="F19" s="186"/>
      <c r="G19" s="186"/>
      <c r="H19" s="186"/>
      <c r="I19" s="186"/>
      <c r="J19" s="186"/>
      <c r="K19" s="183">
        <f>SUM(C19:J19)</f>
        <v>0</v>
      </c>
    </row>
    <row r="20" spans="1:11" ht="33">
      <c r="A20" s="261"/>
      <c r="B20" s="184" t="s">
        <v>765</v>
      </c>
      <c r="C20" s="186"/>
      <c r="D20" s="186"/>
      <c r="E20" s="186"/>
      <c r="F20" s="186"/>
      <c r="G20" s="186"/>
      <c r="H20" s="186"/>
      <c r="I20" s="186"/>
      <c r="J20" s="186"/>
      <c r="K20" s="183">
        <f>SUM(C20:J20)</f>
        <v>0</v>
      </c>
    </row>
    <row r="21" spans="1:11" ht="33">
      <c r="A21" s="261"/>
      <c r="B21" s="184" t="s">
        <v>763</v>
      </c>
      <c r="C21" s="186"/>
      <c r="D21" s="186"/>
      <c r="E21" s="186"/>
      <c r="F21" s="186"/>
      <c r="G21" s="186"/>
      <c r="H21" s="186"/>
      <c r="I21" s="186"/>
      <c r="J21" s="186"/>
      <c r="K21" s="183">
        <f>SUM(C21:J21)</f>
        <v>0</v>
      </c>
    </row>
    <row r="22" spans="1:11" ht="33">
      <c r="A22" s="261"/>
      <c r="B22" s="184" t="s">
        <v>759</v>
      </c>
      <c r="C22" s="186"/>
      <c r="D22" s="186"/>
      <c r="E22" s="186"/>
      <c r="F22" s="186"/>
      <c r="G22" s="186"/>
      <c r="H22" s="186"/>
      <c r="I22" s="186"/>
      <c r="J22" s="186"/>
      <c r="K22" s="183">
        <f>SUM(C22:J22)</f>
        <v>0</v>
      </c>
    </row>
    <row r="23" spans="1:11" ht="16.5">
      <c r="A23" s="261"/>
      <c r="B23" s="184" t="s">
        <v>766</v>
      </c>
      <c r="C23" s="186"/>
      <c r="D23" s="186"/>
      <c r="E23" s="186"/>
      <c r="F23" s="186"/>
      <c r="G23" s="186"/>
      <c r="H23" s="186"/>
      <c r="I23" s="186"/>
      <c r="J23" s="186"/>
      <c r="K23" s="183">
        <f>SUM(C23:J23)</f>
        <v>0</v>
      </c>
    </row>
    <row r="24" spans="1:11" ht="16.5">
      <c r="A24" s="261" t="s">
        <v>745</v>
      </c>
      <c r="B24" s="261"/>
      <c r="C24" s="183">
        <f aca="true" t="shared" si="2" ref="C24:K24">SUM(C19:C23)</f>
        <v>0</v>
      </c>
      <c r="D24" s="183">
        <f t="shared" si="2"/>
        <v>0</v>
      </c>
      <c r="E24" s="183">
        <f t="shared" si="2"/>
        <v>0</v>
      </c>
      <c r="F24" s="183">
        <f t="shared" si="2"/>
        <v>0</v>
      </c>
      <c r="G24" s="183">
        <f t="shared" si="2"/>
        <v>0</v>
      </c>
      <c r="H24" s="183">
        <f t="shared" si="2"/>
        <v>0</v>
      </c>
      <c r="I24" s="183">
        <f t="shared" si="2"/>
        <v>0</v>
      </c>
      <c r="J24" s="183">
        <f t="shared" si="2"/>
        <v>0</v>
      </c>
      <c r="K24" s="183">
        <f t="shared" si="2"/>
        <v>0</v>
      </c>
    </row>
    <row r="25" spans="1:11" ht="16.5">
      <c r="A25" s="261">
        <v>9</v>
      </c>
      <c r="B25" s="184" t="s">
        <v>764</v>
      </c>
      <c r="C25" s="186"/>
      <c r="D25" s="186"/>
      <c r="E25" s="186"/>
      <c r="F25" s="186"/>
      <c r="G25" s="186"/>
      <c r="H25" s="186"/>
      <c r="I25" s="186"/>
      <c r="J25" s="186"/>
      <c r="K25" s="183">
        <f>SUM(C25:J25)</f>
        <v>0</v>
      </c>
    </row>
    <row r="26" spans="1:11" ht="33">
      <c r="A26" s="261"/>
      <c r="B26" s="184" t="s">
        <v>765</v>
      </c>
      <c r="C26" s="186"/>
      <c r="D26" s="186"/>
      <c r="E26" s="186"/>
      <c r="F26" s="186"/>
      <c r="G26" s="186"/>
      <c r="H26" s="186"/>
      <c r="I26" s="186"/>
      <c r="J26" s="186"/>
      <c r="K26" s="183">
        <f>SUM(C26:J26)</f>
        <v>0</v>
      </c>
    </row>
    <row r="27" spans="1:11" ht="33">
      <c r="A27" s="261"/>
      <c r="B27" s="184" t="s">
        <v>763</v>
      </c>
      <c r="C27" s="186"/>
      <c r="D27" s="186"/>
      <c r="E27" s="186"/>
      <c r="F27" s="186"/>
      <c r="G27" s="186"/>
      <c r="H27" s="186"/>
      <c r="I27" s="186"/>
      <c r="J27" s="186"/>
      <c r="K27" s="183">
        <f>SUM(C27:J27)</f>
        <v>0</v>
      </c>
    </row>
    <row r="28" spans="1:11" ht="33">
      <c r="A28" s="261"/>
      <c r="B28" s="184" t="s">
        <v>759</v>
      </c>
      <c r="C28" s="186"/>
      <c r="D28" s="186"/>
      <c r="E28" s="186"/>
      <c r="F28" s="186"/>
      <c r="G28" s="186"/>
      <c r="H28" s="186"/>
      <c r="I28" s="186"/>
      <c r="J28" s="186"/>
      <c r="K28" s="183">
        <f>SUM(C28:J28)</f>
        <v>0</v>
      </c>
    </row>
    <row r="29" spans="1:11" ht="16.5">
      <c r="A29" s="261"/>
      <c r="B29" s="184" t="s">
        <v>766</v>
      </c>
      <c r="C29" s="186"/>
      <c r="D29" s="186"/>
      <c r="E29" s="186"/>
      <c r="F29" s="186"/>
      <c r="G29" s="186"/>
      <c r="H29" s="186"/>
      <c r="I29" s="186"/>
      <c r="J29" s="186"/>
      <c r="K29" s="183">
        <f>SUM(C29:J29)</f>
        <v>0</v>
      </c>
    </row>
    <row r="30" spans="1:11" ht="16.5">
      <c r="A30" s="261" t="s">
        <v>746</v>
      </c>
      <c r="B30" s="261"/>
      <c r="C30" s="183">
        <f aca="true" t="shared" si="3" ref="C30:K30">SUM(C25:C29)</f>
        <v>0</v>
      </c>
      <c r="D30" s="183">
        <f t="shared" si="3"/>
        <v>0</v>
      </c>
      <c r="E30" s="183">
        <f t="shared" si="3"/>
        <v>0</v>
      </c>
      <c r="F30" s="183">
        <f t="shared" si="3"/>
        <v>0</v>
      </c>
      <c r="G30" s="183">
        <f t="shared" si="3"/>
        <v>0</v>
      </c>
      <c r="H30" s="183">
        <f t="shared" si="3"/>
        <v>0</v>
      </c>
      <c r="I30" s="183">
        <f t="shared" si="3"/>
        <v>0</v>
      </c>
      <c r="J30" s="183">
        <f t="shared" si="3"/>
        <v>0</v>
      </c>
      <c r="K30" s="183">
        <f t="shared" si="3"/>
        <v>0</v>
      </c>
    </row>
    <row r="31" spans="1:11" ht="16.5">
      <c r="A31" s="261" t="s">
        <v>747</v>
      </c>
      <c r="B31" s="261"/>
      <c r="C31" s="183">
        <f>C30+C24+C18+C12</f>
        <v>0</v>
      </c>
      <c r="D31" s="183">
        <f aca="true" t="shared" si="4" ref="D31:K31">D30+D24+D18+D12</f>
        <v>0</v>
      </c>
      <c r="E31" s="183">
        <f t="shared" si="4"/>
        <v>0</v>
      </c>
      <c r="F31" s="183">
        <f t="shared" si="4"/>
        <v>0</v>
      </c>
      <c r="G31" s="183">
        <f t="shared" si="4"/>
        <v>0</v>
      </c>
      <c r="H31" s="183">
        <f t="shared" si="4"/>
        <v>0</v>
      </c>
      <c r="I31" s="183">
        <f t="shared" si="4"/>
        <v>0</v>
      </c>
      <c r="J31" s="183">
        <f t="shared" si="4"/>
        <v>0</v>
      </c>
      <c r="K31" s="183">
        <f t="shared" si="4"/>
        <v>0</v>
      </c>
    </row>
    <row r="32" spans="1:11" ht="16.5">
      <c r="A32" s="185" t="s">
        <v>768</v>
      </c>
      <c r="B32" s="179"/>
      <c r="C32" s="180"/>
      <c r="D32" s="180"/>
      <c r="E32" s="180"/>
      <c r="F32" s="180"/>
      <c r="G32" s="180"/>
      <c r="H32" s="180"/>
      <c r="I32" s="180"/>
      <c r="J32" s="180"/>
      <c r="K32" s="111"/>
    </row>
    <row r="33" spans="1:12" ht="16.5">
      <c r="A33" s="179"/>
      <c r="B33" s="261" t="s">
        <v>0</v>
      </c>
      <c r="C33" s="262" t="s">
        <v>774</v>
      </c>
      <c r="D33" s="262"/>
      <c r="E33" s="262"/>
      <c r="F33" s="262"/>
      <c r="G33" s="262" t="s">
        <v>773</v>
      </c>
      <c r="H33" s="262"/>
      <c r="I33" s="262"/>
      <c r="J33" s="262"/>
      <c r="K33" s="262"/>
      <c r="L33" s="267" t="s">
        <v>775</v>
      </c>
    </row>
    <row r="34" spans="1:12" ht="16.5">
      <c r="A34" s="179"/>
      <c r="B34" s="261"/>
      <c r="C34" s="183" t="s">
        <v>769</v>
      </c>
      <c r="D34" s="183" t="s">
        <v>12</v>
      </c>
      <c r="E34" s="183" t="s">
        <v>770</v>
      </c>
      <c r="F34" s="183" t="s">
        <v>14</v>
      </c>
      <c r="G34" s="183" t="s">
        <v>771</v>
      </c>
      <c r="H34" s="183" t="s">
        <v>12</v>
      </c>
      <c r="I34" s="183" t="s">
        <v>770</v>
      </c>
      <c r="J34" s="183" t="s">
        <v>14</v>
      </c>
      <c r="K34" s="183" t="s">
        <v>772</v>
      </c>
      <c r="L34" s="267"/>
    </row>
    <row r="35" spans="1:12" ht="16.5">
      <c r="A35" s="179"/>
      <c r="B35" s="182">
        <v>6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3">
        <f>K12</f>
        <v>0</v>
      </c>
    </row>
    <row r="36" spans="1:12" ht="16.5">
      <c r="A36" s="179"/>
      <c r="B36" s="182">
        <v>7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3">
        <f>K18</f>
        <v>0</v>
      </c>
    </row>
    <row r="37" spans="1:12" ht="16.5">
      <c r="A37" s="179"/>
      <c r="B37" s="182">
        <v>8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3">
        <f>K24</f>
        <v>0</v>
      </c>
    </row>
    <row r="38" spans="1:12" ht="16.5">
      <c r="A38" s="179"/>
      <c r="B38" s="182">
        <v>9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3">
        <f>K30</f>
        <v>0</v>
      </c>
    </row>
    <row r="39" spans="1:12" ht="16.5">
      <c r="A39" s="179"/>
      <c r="B39" s="182" t="s">
        <v>10</v>
      </c>
      <c r="C39" s="183">
        <f>SUM(C35:C38)</f>
        <v>0</v>
      </c>
      <c r="D39" s="183">
        <f aca="true" t="shared" si="5" ref="D39:K39">SUM(D35:D38)</f>
        <v>0</v>
      </c>
      <c r="E39" s="183">
        <f t="shared" si="5"/>
        <v>0</v>
      </c>
      <c r="F39" s="183">
        <f t="shared" si="5"/>
        <v>0</v>
      </c>
      <c r="G39" s="183">
        <f t="shared" si="5"/>
        <v>0</v>
      </c>
      <c r="H39" s="183">
        <f t="shared" si="5"/>
        <v>0</v>
      </c>
      <c r="I39" s="183">
        <f t="shared" si="5"/>
        <v>0</v>
      </c>
      <c r="J39" s="183">
        <f t="shared" si="5"/>
        <v>0</v>
      </c>
      <c r="K39" s="183">
        <f t="shared" si="5"/>
        <v>0</v>
      </c>
      <c r="L39" s="183">
        <f>SUM(L35:L38)</f>
        <v>0</v>
      </c>
    </row>
    <row r="40" spans="1:11" ht="16.5">
      <c r="A40" s="179"/>
      <c r="B40" s="179"/>
      <c r="C40" s="180"/>
      <c r="D40" s="180"/>
      <c r="E40" s="180"/>
      <c r="F40" s="180"/>
      <c r="G40" s="180"/>
      <c r="H40" s="180"/>
      <c r="I40" s="180"/>
      <c r="J40" s="180"/>
      <c r="K40" s="111"/>
    </row>
    <row r="41" spans="6:12" ht="18.75" customHeight="1">
      <c r="F41" s="264" t="str">
        <f>'Bao cao diem HKI '!F69</f>
        <v>Vĩnh Thực, ngày 25 tháng 12 năm 2013</v>
      </c>
      <c r="G41" s="264"/>
      <c r="H41" s="264"/>
      <c r="I41" s="264"/>
      <c r="J41" s="264"/>
      <c r="K41" s="264"/>
      <c r="L41" s="264"/>
    </row>
    <row r="42" spans="2:12" ht="18.75" customHeight="1">
      <c r="B42" s="111" t="str">
        <f>'Bao cao diem HKI '!A70</f>
        <v>Người lập bảng</v>
      </c>
      <c r="F42" s="265" t="str">
        <f>'Bao cao diem HKI '!F70</f>
        <v>HIỆU TRƯỞNG</v>
      </c>
      <c r="G42" s="265"/>
      <c r="H42" s="265"/>
      <c r="I42" s="265"/>
      <c r="J42" s="265"/>
      <c r="K42" s="265"/>
      <c r="L42" s="265"/>
    </row>
    <row r="43" spans="6:12" ht="16.5">
      <c r="F43" s="265">
        <f>'Bao cao diem HKI '!F71</f>
      </c>
      <c r="G43" s="265"/>
      <c r="H43" s="265"/>
      <c r="I43" s="265"/>
      <c r="J43" s="265"/>
      <c r="K43" s="265"/>
      <c r="L43" s="265"/>
    </row>
    <row r="49" spans="2:12" ht="16.5">
      <c r="B49" s="111" t="str">
        <f>'Bao cao diem HKI '!A76</f>
        <v>Nguyễn Tiến Quyền</v>
      </c>
      <c r="F49" s="265" t="str">
        <f>'Bao cao diem HKI '!F76</f>
        <v>Lê Hồng Dinh</v>
      </c>
      <c r="G49" s="265"/>
      <c r="H49" s="265"/>
      <c r="I49" s="265"/>
      <c r="J49" s="265"/>
      <c r="K49" s="265"/>
      <c r="L49" s="265"/>
    </row>
  </sheetData>
  <sheetProtection password="CE28" sheet="1" objects="1" scenarios="1"/>
  <mergeCells count="25">
    <mergeCell ref="F49:L49"/>
    <mergeCell ref="A2:B2"/>
    <mergeCell ref="A1:B1"/>
    <mergeCell ref="A3:K3"/>
    <mergeCell ref="A31:B31"/>
    <mergeCell ref="C33:F33"/>
    <mergeCell ref="G33:K33"/>
    <mergeCell ref="B33:B34"/>
    <mergeCell ref="L33:L34"/>
    <mergeCell ref="A30:B30"/>
    <mergeCell ref="F41:L41"/>
    <mergeCell ref="F42:L42"/>
    <mergeCell ref="F43:L43"/>
    <mergeCell ref="A13:A17"/>
    <mergeCell ref="A19:A23"/>
    <mergeCell ref="A25:A29"/>
    <mergeCell ref="A24:B24"/>
    <mergeCell ref="J1:K1"/>
    <mergeCell ref="K5:K6"/>
    <mergeCell ref="A12:B12"/>
    <mergeCell ref="A18:B18"/>
    <mergeCell ref="C5:J5"/>
    <mergeCell ref="B5:B6"/>
    <mergeCell ref="A5:A6"/>
    <mergeCell ref="A7:A11"/>
  </mergeCells>
  <conditionalFormatting sqref="B49 F49:L49">
    <cfRule type="cellIs" priority="1" dxfId="22" operator="between" stopIfTrue="1">
      <formula>0</formula>
      <formula>0</formula>
    </cfRule>
  </conditionalFormatting>
  <printOptions/>
  <pageMargins left="0.16" right="0.23" top="0.36" bottom="0.47" header="0.18" footer="0.23"/>
  <pageSetup horizontalDpi="600" verticalDpi="600" orientation="portrait" paperSize="1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1"/>
  <sheetViews>
    <sheetView zoomScalePageLayoutView="0" workbookViewId="0" topLeftCell="A1">
      <selection activeCell="F64" sqref="F11:F64"/>
    </sheetView>
  </sheetViews>
  <sheetFormatPr defaultColWidth="4.21484375" defaultRowHeight="19.5" customHeight="1"/>
  <cols>
    <col min="1" max="3" width="4.21484375" style="0" customWidth="1"/>
    <col min="4" max="4" width="6.5546875" style="0" customWidth="1"/>
    <col min="5" max="5" width="4.21484375" style="0" customWidth="1"/>
    <col min="6" max="6" width="10.10546875" style="0" customWidth="1"/>
    <col min="7" max="7" width="24.99609375" style="0" bestFit="1" customWidth="1"/>
    <col min="8" max="8" width="19.88671875" style="0" bestFit="1" customWidth="1"/>
    <col min="9" max="10" width="4.99609375" style="0" bestFit="1" customWidth="1"/>
    <col min="11" max="11" width="10.77734375" style="0" bestFit="1" customWidth="1"/>
    <col min="12" max="12" width="14.99609375" style="58" bestFit="1" customWidth="1"/>
    <col min="13" max="13" width="10.77734375" style="0" bestFit="1" customWidth="1"/>
  </cols>
  <sheetData>
    <row r="1" ht="19.5" customHeight="1">
      <c r="A1" t="s">
        <v>83</v>
      </c>
    </row>
    <row r="2" spans="2:4" ht="19.5" customHeight="1">
      <c r="B2" t="s">
        <v>84</v>
      </c>
      <c r="C2" t="s">
        <v>85</v>
      </c>
      <c r="D2" t="s">
        <v>86</v>
      </c>
    </row>
    <row r="6" spans="1:11" ht="19.5" customHeight="1">
      <c r="A6" t="s">
        <v>83</v>
      </c>
      <c r="B6" t="s">
        <v>93</v>
      </c>
      <c r="C6" t="s">
        <v>94</v>
      </c>
      <c r="E6" s="6"/>
      <c r="F6" s="6"/>
      <c r="G6" s="6"/>
      <c r="H6" s="6" t="s">
        <v>89</v>
      </c>
      <c r="I6" s="6"/>
      <c r="J6" s="6"/>
      <c r="K6" s="6" t="s">
        <v>90</v>
      </c>
    </row>
    <row r="7" spans="5:12" ht="19.5" customHeight="1">
      <c r="E7">
        <v>8</v>
      </c>
      <c r="F7">
        <v>9</v>
      </c>
      <c r="G7">
        <v>8</v>
      </c>
      <c r="H7">
        <v>6</v>
      </c>
      <c r="I7">
        <v>8</v>
      </c>
      <c r="J7">
        <v>9</v>
      </c>
      <c r="K7">
        <v>6</v>
      </c>
      <c r="L7" s="58">
        <v>7</v>
      </c>
    </row>
    <row r="8" spans="5:6" ht="19.5" customHeight="1">
      <c r="E8" t="s">
        <v>96</v>
      </c>
      <c r="F8" t="s">
        <v>97</v>
      </c>
    </row>
    <row r="11" spans="1:16" ht="19.5" customHeight="1">
      <c r="A11">
        <v>1</v>
      </c>
      <c r="B11">
        <v>2</v>
      </c>
      <c r="C11">
        <v>3</v>
      </c>
      <c r="D11">
        <v>4</v>
      </c>
      <c r="E11">
        <v>5</v>
      </c>
      <c r="F11" t="s">
        <v>87</v>
      </c>
      <c r="G11" t="s">
        <v>689</v>
      </c>
      <c r="H11" t="s">
        <v>93</v>
      </c>
      <c r="I11" t="s">
        <v>146</v>
      </c>
      <c r="J11" t="s">
        <v>686</v>
      </c>
      <c r="K11" t="s">
        <v>687</v>
      </c>
      <c r="L11" s="58" t="s">
        <v>688</v>
      </c>
      <c r="N11" t="s">
        <v>699</v>
      </c>
      <c r="O11" t="s">
        <v>700</v>
      </c>
      <c r="P11" t="s">
        <v>701</v>
      </c>
    </row>
    <row r="12" spans="4:16" ht="19.5" customHeight="1">
      <c r="D12">
        <v>2</v>
      </c>
      <c r="F12" t="s">
        <v>95</v>
      </c>
      <c r="G12" s="7" t="s">
        <v>31</v>
      </c>
      <c r="H12" s="9" t="s">
        <v>149</v>
      </c>
      <c r="I12" s="8" t="s">
        <v>651</v>
      </c>
      <c r="J12" s="8" t="s">
        <v>685</v>
      </c>
      <c r="K12" s="10" t="s">
        <v>150</v>
      </c>
      <c r="L12" s="9" t="s">
        <v>151</v>
      </c>
      <c r="M12" t="str">
        <f aca="true" t="shared" si="0" ref="M12:M30">TRIM(RIGHT(L12,LEN(L12)-4))</f>
        <v>Toán</v>
      </c>
      <c r="N12">
        <v>1</v>
      </c>
      <c r="O12">
        <f>VLOOKUP(G12,'Thong tin HS HK I'!L:N,3,0)</f>
        <v>1</v>
      </c>
      <c r="P12" t="str">
        <f aca="true" t="shared" si="1" ref="P12:P43">LEFT(M12,1)</f>
        <v>T</v>
      </c>
    </row>
    <row r="13" spans="4:16" ht="19.5" customHeight="1">
      <c r="D13">
        <v>3</v>
      </c>
      <c r="F13" t="s">
        <v>96</v>
      </c>
      <c r="G13" s="7" t="s">
        <v>31</v>
      </c>
      <c r="H13" s="9" t="s">
        <v>152</v>
      </c>
      <c r="I13" s="8" t="s">
        <v>656</v>
      </c>
      <c r="J13" s="8" t="s">
        <v>1</v>
      </c>
      <c r="K13" s="10" t="s">
        <v>153</v>
      </c>
      <c r="L13" s="9" t="s">
        <v>154</v>
      </c>
      <c r="M13" t="str">
        <f t="shared" si="0"/>
        <v>Văn</v>
      </c>
      <c r="N13" s="69">
        <v>2</v>
      </c>
      <c r="O13">
        <f>VLOOKUP(G13,'Thong tin HS HK I'!L:N,3,0)</f>
        <v>1</v>
      </c>
      <c r="P13" t="str">
        <f t="shared" si="1"/>
        <v>V</v>
      </c>
    </row>
    <row r="14" spans="4:16" ht="19.5" customHeight="1">
      <c r="D14">
        <v>4</v>
      </c>
      <c r="F14" t="s">
        <v>97</v>
      </c>
      <c r="G14" s="7" t="s">
        <v>31</v>
      </c>
      <c r="H14" s="9" t="s">
        <v>170</v>
      </c>
      <c r="I14" s="8" t="s">
        <v>658</v>
      </c>
      <c r="J14" s="8" t="s">
        <v>1</v>
      </c>
      <c r="K14" s="10" t="s">
        <v>156</v>
      </c>
      <c r="L14" s="21" t="s">
        <v>637</v>
      </c>
      <c r="M14" t="str">
        <f t="shared" si="0"/>
        <v>Anh</v>
      </c>
      <c r="N14" s="69"/>
      <c r="O14">
        <f>VLOOKUP(G14,'Thong tin HS HK I'!L:N,3,0)</f>
        <v>1</v>
      </c>
      <c r="P14" t="str">
        <f t="shared" si="1"/>
        <v>A</v>
      </c>
    </row>
    <row r="15" spans="4:16" ht="19.5" customHeight="1">
      <c r="D15">
        <v>5</v>
      </c>
      <c r="F15" t="s">
        <v>100</v>
      </c>
      <c r="G15" s="7" t="s">
        <v>31</v>
      </c>
      <c r="H15" s="9" t="s">
        <v>176</v>
      </c>
      <c r="I15" s="8" t="s">
        <v>659</v>
      </c>
      <c r="J15" s="8" t="s">
        <v>1</v>
      </c>
      <c r="K15" s="10" t="s">
        <v>156</v>
      </c>
      <c r="L15" s="21" t="s">
        <v>637</v>
      </c>
      <c r="M15" t="str">
        <f t="shared" si="0"/>
        <v>Anh</v>
      </c>
      <c r="N15" s="70"/>
      <c r="O15">
        <f>VLOOKUP(G15,'Thong tin HS HK I'!L:N,3,0)</f>
        <v>1</v>
      </c>
      <c r="P15" t="str">
        <f t="shared" si="1"/>
        <v>A</v>
      </c>
    </row>
    <row r="16" spans="4:16" ht="19.5" customHeight="1">
      <c r="D16">
        <v>6</v>
      </c>
      <c r="F16" t="s">
        <v>101</v>
      </c>
      <c r="G16" s="7" t="s">
        <v>31</v>
      </c>
      <c r="H16" s="9" t="s">
        <v>168</v>
      </c>
      <c r="I16" s="8" t="s">
        <v>651</v>
      </c>
      <c r="J16" s="8" t="s">
        <v>1</v>
      </c>
      <c r="K16" s="10" t="s">
        <v>156</v>
      </c>
      <c r="L16" s="21" t="s">
        <v>210</v>
      </c>
      <c r="M16" t="str">
        <f t="shared" si="0"/>
        <v>Hoá Sinh</v>
      </c>
      <c r="N16" s="64"/>
      <c r="O16">
        <f>VLOOKUP(G16,'Thong tin HS HK I'!L:N,3,0)</f>
        <v>1</v>
      </c>
      <c r="P16" t="str">
        <f t="shared" si="1"/>
        <v>H</v>
      </c>
    </row>
    <row r="17" spans="4:16" ht="19.5" customHeight="1">
      <c r="D17">
        <v>7</v>
      </c>
      <c r="F17" t="s">
        <v>102</v>
      </c>
      <c r="G17" s="7" t="s">
        <v>31</v>
      </c>
      <c r="H17" s="9" t="s">
        <v>166</v>
      </c>
      <c r="I17" s="8" t="s">
        <v>652</v>
      </c>
      <c r="J17" s="8" t="s">
        <v>1</v>
      </c>
      <c r="K17" s="10" t="s">
        <v>156</v>
      </c>
      <c r="L17" s="9" t="s">
        <v>693</v>
      </c>
      <c r="M17" t="str">
        <f t="shared" si="0"/>
        <v>Lí</v>
      </c>
      <c r="N17" s="65"/>
      <c r="O17">
        <f>VLOOKUP(G17,'Thong tin HS HK I'!L:N,3,0)</f>
        <v>1</v>
      </c>
      <c r="P17" t="str">
        <f t="shared" si="1"/>
        <v>L</v>
      </c>
    </row>
    <row r="18" spans="4:16" ht="19.5" customHeight="1">
      <c r="D18">
        <v>8</v>
      </c>
      <c r="F18" t="s">
        <v>103</v>
      </c>
      <c r="G18" s="7" t="s">
        <v>31</v>
      </c>
      <c r="H18" s="9" t="s">
        <v>174</v>
      </c>
      <c r="I18" s="8" t="s">
        <v>653</v>
      </c>
      <c r="J18" s="8" t="s">
        <v>685</v>
      </c>
      <c r="K18" s="10" t="s">
        <v>156</v>
      </c>
      <c r="L18" s="9" t="s">
        <v>175</v>
      </c>
      <c r="M18" t="str">
        <f t="shared" si="0"/>
        <v>Nhạc</v>
      </c>
      <c r="O18">
        <f>VLOOKUP(G18,'Thong tin HS HK I'!L:N,3,0)</f>
        <v>1</v>
      </c>
      <c r="P18" t="str">
        <f t="shared" si="1"/>
        <v>N</v>
      </c>
    </row>
    <row r="19" spans="4:16" ht="19.5" customHeight="1">
      <c r="D19">
        <v>9</v>
      </c>
      <c r="F19" t="s">
        <v>104</v>
      </c>
      <c r="G19" s="7" t="s">
        <v>31</v>
      </c>
      <c r="H19" s="9" t="s">
        <v>158</v>
      </c>
      <c r="I19" s="8" t="s">
        <v>652</v>
      </c>
      <c r="J19" s="8" t="s">
        <v>685</v>
      </c>
      <c r="K19" s="10" t="s">
        <v>156</v>
      </c>
      <c r="L19" s="9" t="s">
        <v>159</v>
      </c>
      <c r="M19" t="str">
        <f t="shared" si="0"/>
        <v>Sinh Kỹ</v>
      </c>
      <c r="N19" s="65"/>
      <c r="O19">
        <f>VLOOKUP(G19,'Thong tin HS HK I'!L:N,3,0)</f>
        <v>1</v>
      </c>
      <c r="P19" t="str">
        <f t="shared" si="1"/>
        <v>S</v>
      </c>
    </row>
    <row r="20" spans="4:16" ht="19.5" customHeight="1">
      <c r="D20">
        <v>10</v>
      </c>
      <c r="F20" t="s">
        <v>105</v>
      </c>
      <c r="G20" s="7" t="s">
        <v>31</v>
      </c>
      <c r="H20" s="9" t="s">
        <v>163</v>
      </c>
      <c r="I20" s="8" t="s">
        <v>654</v>
      </c>
      <c r="J20" s="8" t="s">
        <v>1</v>
      </c>
      <c r="K20" s="10" t="s">
        <v>156</v>
      </c>
      <c r="L20" s="9" t="s">
        <v>159</v>
      </c>
      <c r="M20" t="str">
        <f t="shared" si="0"/>
        <v>Sinh Kỹ</v>
      </c>
      <c r="N20" s="68"/>
      <c r="O20">
        <f>VLOOKUP(G20,'Thong tin HS HK I'!L:N,3,0)</f>
        <v>1</v>
      </c>
      <c r="P20" t="str">
        <f t="shared" si="1"/>
        <v>S</v>
      </c>
    </row>
    <row r="21" spans="4:16" ht="19.5" customHeight="1">
      <c r="D21">
        <v>11</v>
      </c>
      <c r="F21" t="s">
        <v>106</v>
      </c>
      <c r="G21" s="7" t="s">
        <v>31</v>
      </c>
      <c r="H21" s="9" t="s">
        <v>155</v>
      </c>
      <c r="I21" s="8" t="s">
        <v>651</v>
      </c>
      <c r="J21" s="8" t="s">
        <v>1</v>
      </c>
      <c r="K21" s="10" t="s">
        <v>156</v>
      </c>
      <c r="L21" s="9" t="s">
        <v>157</v>
      </c>
      <c r="M21" t="str">
        <f t="shared" si="0"/>
        <v>Sử</v>
      </c>
      <c r="N21" s="68"/>
      <c r="O21">
        <f>VLOOKUP(G21,'Thong tin HS HK I'!L:N,3,0)</f>
        <v>1</v>
      </c>
      <c r="P21" t="str">
        <f t="shared" si="1"/>
        <v>S</v>
      </c>
    </row>
    <row r="22" spans="4:16" ht="19.5" customHeight="1">
      <c r="D22">
        <v>12</v>
      </c>
      <c r="F22" t="s">
        <v>107</v>
      </c>
      <c r="G22" s="7" t="s">
        <v>31</v>
      </c>
      <c r="H22" s="9" t="s">
        <v>160</v>
      </c>
      <c r="I22" s="8" t="s">
        <v>654</v>
      </c>
      <c r="J22" s="8" t="s">
        <v>1</v>
      </c>
      <c r="K22" s="10" t="s">
        <v>156</v>
      </c>
      <c r="L22" s="9" t="s">
        <v>161</v>
      </c>
      <c r="M22" t="str">
        <f t="shared" si="0"/>
        <v>Toán</v>
      </c>
      <c r="N22" s="68"/>
      <c r="O22">
        <f>VLOOKUP(G22,'Thong tin HS HK I'!L:N,3,0)</f>
        <v>1</v>
      </c>
      <c r="P22" t="str">
        <f t="shared" si="1"/>
        <v>T</v>
      </c>
    </row>
    <row r="23" spans="4:16" ht="19.5" customHeight="1">
      <c r="D23">
        <v>13</v>
      </c>
      <c r="F23" t="s">
        <v>108</v>
      </c>
      <c r="G23" s="7" t="s">
        <v>31</v>
      </c>
      <c r="H23" s="9" t="s">
        <v>172</v>
      </c>
      <c r="I23" s="8" t="s">
        <v>655</v>
      </c>
      <c r="J23" s="8" t="s">
        <v>1</v>
      </c>
      <c r="K23" s="10" t="s">
        <v>156</v>
      </c>
      <c r="L23" s="9" t="s">
        <v>151</v>
      </c>
      <c r="M23" t="str">
        <f t="shared" si="0"/>
        <v>Toán</v>
      </c>
      <c r="O23">
        <f>VLOOKUP(G23,'Thong tin HS HK I'!L:N,3,0)</f>
        <v>1</v>
      </c>
      <c r="P23" t="str">
        <f t="shared" si="1"/>
        <v>T</v>
      </c>
    </row>
    <row r="24" spans="4:16" ht="19.5" customHeight="1">
      <c r="D24">
        <v>14</v>
      </c>
      <c r="F24" t="s">
        <v>109</v>
      </c>
      <c r="G24" s="7" t="s">
        <v>31</v>
      </c>
      <c r="H24" s="9" t="s">
        <v>177</v>
      </c>
      <c r="I24" s="8" t="s">
        <v>653</v>
      </c>
      <c r="J24" s="8" t="s">
        <v>1</v>
      </c>
      <c r="K24" s="10" t="s">
        <v>156</v>
      </c>
      <c r="L24" s="9" t="s">
        <v>151</v>
      </c>
      <c r="M24" t="str">
        <f t="shared" si="0"/>
        <v>Toán</v>
      </c>
      <c r="O24">
        <f>VLOOKUP(G24,'Thong tin HS HK I'!L:N,3,0)</f>
        <v>1</v>
      </c>
      <c r="P24" t="str">
        <f t="shared" si="1"/>
        <v>T</v>
      </c>
    </row>
    <row r="25" spans="4:16" ht="19.5" customHeight="1">
      <c r="D25">
        <v>15</v>
      </c>
      <c r="F25" t="s">
        <v>110</v>
      </c>
      <c r="G25" s="7" t="s">
        <v>31</v>
      </c>
      <c r="H25" s="9" t="s">
        <v>164</v>
      </c>
      <c r="I25" s="8" t="s">
        <v>654</v>
      </c>
      <c r="J25" s="8" t="s">
        <v>1</v>
      </c>
      <c r="K25" s="10" t="s">
        <v>156</v>
      </c>
      <c r="L25" s="9" t="s">
        <v>165</v>
      </c>
      <c r="M25" t="str">
        <f t="shared" si="0"/>
        <v>Toán Kỹ</v>
      </c>
      <c r="O25">
        <f>VLOOKUP(G25,'Thong tin HS HK I'!L:N,3,0)</f>
        <v>1</v>
      </c>
      <c r="P25" t="str">
        <f t="shared" si="1"/>
        <v>T</v>
      </c>
    </row>
    <row r="26" spans="4:16" ht="19.5" customHeight="1">
      <c r="D26">
        <v>16</v>
      </c>
      <c r="F26" t="s">
        <v>111</v>
      </c>
      <c r="G26" s="7" t="s">
        <v>31</v>
      </c>
      <c r="H26" s="9" t="s">
        <v>167</v>
      </c>
      <c r="I26" s="8" t="s">
        <v>655</v>
      </c>
      <c r="J26" s="8" t="s">
        <v>1</v>
      </c>
      <c r="K26" s="10" t="s">
        <v>156</v>
      </c>
      <c r="L26" s="21" t="s">
        <v>233</v>
      </c>
      <c r="M26" t="str">
        <f t="shared" si="0"/>
        <v>Toán Lý</v>
      </c>
      <c r="O26">
        <f>VLOOKUP(G26,'Thong tin HS HK I'!L:N,3,0)</f>
        <v>1</v>
      </c>
      <c r="P26" t="str">
        <f t="shared" si="1"/>
        <v>T</v>
      </c>
    </row>
    <row r="27" spans="4:16" ht="19.5" customHeight="1">
      <c r="D27">
        <v>17</v>
      </c>
      <c r="F27" t="s">
        <v>112</v>
      </c>
      <c r="G27" s="7" t="s">
        <v>31</v>
      </c>
      <c r="H27" s="9" t="s">
        <v>162</v>
      </c>
      <c r="I27" s="8" t="s">
        <v>657</v>
      </c>
      <c r="J27" s="8" t="s">
        <v>1</v>
      </c>
      <c r="K27" s="10" t="s">
        <v>156</v>
      </c>
      <c r="L27" s="9" t="s">
        <v>154</v>
      </c>
      <c r="M27" t="str">
        <f t="shared" si="0"/>
        <v>Văn</v>
      </c>
      <c r="O27">
        <f>VLOOKUP(G27,'Thong tin HS HK I'!L:N,3,0)</f>
        <v>1</v>
      </c>
      <c r="P27" t="str">
        <f t="shared" si="1"/>
        <v>V</v>
      </c>
    </row>
    <row r="28" spans="4:16" ht="19.5" customHeight="1">
      <c r="D28">
        <v>18</v>
      </c>
      <c r="F28" t="s">
        <v>113</v>
      </c>
      <c r="G28" s="7" t="s">
        <v>31</v>
      </c>
      <c r="H28" s="9" t="s">
        <v>178</v>
      </c>
      <c r="I28" s="8" t="s">
        <v>658</v>
      </c>
      <c r="J28" s="8" t="s">
        <v>685</v>
      </c>
      <c r="K28" s="10" t="s">
        <v>156</v>
      </c>
      <c r="L28" s="9" t="s">
        <v>179</v>
      </c>
      <c r="M28" t="str">
        <f t="shared" si="0"/>
        <v>Văn</v>
      </c>
      <c r="O28">
        <f>VLOOKUP(G28,'Thong tin HS HK I'!L:N,3,0)</f>
        <v>1</v>
      </c>
      <c r="P28" t="str">
        <f t="shared" si="1"/>
        <v>V</v>
      </c>
    </row>
    <row r="29" spans="4:16" ht="19.5" customHeight="1">
      <c r="D29">
        <v>19</v>
      </c>
      <c r="F29" t="s">
        <v>114</v>
      </c>
      <c r="G29" s="7" t="s">
        <v>31</v>
      </c>
      <c r="H29" s="9" t="s">
        <v>169</v>
      </c>
      <c r="I29" s="8" t="s">
        <v>655</v>
      </c>
      <c r="J29" s="8" t="s">
        <v>1</v>
      </c>
      <c r="K29" s="10" t="s">
        <v>156</v>
      </c>
      <c r="L29" s="21" t="s">
        <v>320</v>
      </c>
      <c r="M29" t="str">
        <f t="shared" si="0"/>
        <v>Văn Sử</v>
      </c>
      <c r="O29">
        <f>VLOOKUP(G29,'Thong tin HS HK I'!L:N,3,0)</f>
        <v>1</v>
      </c>
      <c r="P29" t="str">
        <f t="shared" si="1"/>
        <v>V</v>
      </c>
    </row>
    <row r="30" spans="4:16" ht="19.5" customHeight="1">
      <c r="D30">
        <v>20</v>
      </c>
      <c r="F30" t="s">
        <v>115</v>
      </c>
      <c r="G30" s="7" t="s">
        <v>31</v>
      </c>
      <c r="H30" s="9" t="s">
        <v>173</v>
      </c>
      <c r="I30" s="8" t="s">
        <v>658</v>
      </c>
      <c r="J30" s="8" t="s">
        <v>1</v>
      </c>
      <c r="K30" s="10" t="s">
        <v>156</v>
      </c>
      <c r="L30" s="21" t="s">
        <v>320</v>
      </c>
      <c r="M30" t="str">
        <f t="shared" si="0"/>
        <v>Văn Sử</v>
      </c>
      <c r="O30">
        <f>VLOOKUP(G30,'Thong tin HS HK I'!L:N,3,0)</f>
        <v>1</v>
      </c>
      <c r="P30" t="str">
        <f t="shared" si="1"/>
        <v>V</v>
      </c>
    </row>
    <row r="31" spans="4:16" ht="19.5" customHeight="1">
      <c r="D31">
        <v>21</v>
      </c>
      <c r="F31" t="s">
        <v>116</v>
      </c>
      <c r="G31" s="7" t="s">
        <v>31</v>
      </c>
      <c r="H31" s="9" t="s">
        <v>180</v>
      </c>
      <c r="I31" s="8" t="s">
        <v>660</v>
      </c>
      <c r="J31" s="8" t="s">
        <v>1</v>
      </c>
      <c r="K31" s="10" t="s">
        <v>181</v>
      </c>
      <c r="L31" s="9" t="s">
        <v>182</v>
      </c>
      <c r="M31" t="s">
        <v>702</v>
      </c>
      <c r="O31">
        <f>VLOOKUP(G31,'Thong tin HS HK I'!L:N,3,0)</f>
        <v>1</v>
      </c>
      <c r="P31" t="str">
        <f t="shared" si="1"/>
        <v>z</v>
      </c>
    </row>
    <row r="32" spans="4:16" ht="19.5" customHeight="1">
      <c r="D32">
        <v>22</v>
      </c>
      <c r="F32" t="s">
        <v>117</v>
      </c>
      <c r="G32" s="7" t="s">
        <v>31</v>
      </c>
      <c r="H32" s="9" t="s">
        <v>183</v>
      </c>
      <c r="I32" s="8" t="s">
        <v>653</v>
      </c>
      <c r="J32" s="8" t="s">
        <v>1</v>
      </c>
      <c r="K32" s="10" t="s">
        <v>184</v>
      </c>
      <c r="L32" s="9" t="s">
        <v>182</v>
      </c>
      <c r="M32" t="s">
        <v>702</v>
      </c>
      <c r="O32">
        <f>VLOOKUP(G32,'Thong tin HS HK I'!L:N,3,0)</f>
        <v>1</v>
      </c>
      <c r="P32" t="str">
        <f t="shared" si="1"/>
        <v>z</v>
      </c>
    </row>
    <row r="33" spans="4:16" ht="19.5" customHeight="1">
      <c r="D33">
        <v>23</v>
      </c>
      <c r="F33" t="s">
        <v>118</v>
      </c>
      <c r="G33" s="9" t="s">
        <v>33</v>
      </c>
      <c r="H33" s="14" t="s">
        <v>186</v>
      </c>
      <c r="I33" s="15" t="s">
        <v>667</v>
      </c>
      <c r="J33" s="15" t="s">
        <v>685</v>
      </c>
      <c r="K33" s="10" t="s">
        <v>150</v>
      </c>
      <c r="L33" s="14" t="s">
        <v>187</v>
      </c>
      <c r="M33" t="str">
        <f aca="true" t="shared" si="2" ref="M33:M48">TRIM(RIGHT(L33,LEN(L33)-4))</f>
        <v>Toán</v>
      </c>
      <c r="N33">
        <v>1</v>
      </c>
      <c r="O33">
        <f>VLOOKUP(G33,'Thong tin HS HK I'!L:N,3,0)</f>
        <v>2</v>
      </c>
      <c r="P33" t="str">
        <f t="shared" si="1"/>
        <v>T</v>
      </c>
    </row>
    <row r="34" spans="4:16" ht="19.5" customHeight="1">
      <c r="D34">
        <v>24</v>
      </c>
      <c r="F34" t="s">
        <v>119</v>
      </c>
      <c r="G34" s="9" t="s">
        <v>33</v>
      </c>
      <c r="H34" s="14" t="s">
        <v>196</v>
      </c>
      <c r="I34" s="15" t="s">
        <v>666</v>
      </c>
      <c r="J34" s="15" t="s">
        <v>1</v>
      </c>
      <c r="K34" s="8" t="s">
        <v>156</v>
      </c>
      <c r="L34" s="14" t="s">
        <v>637</v>
      </c>
      <c r="M34" t="str">
        <f t="shared" si="2"/>
        <v>Anh</v>
      </c>
      <c r="O34">
        <f>VLOOKUP(G34,'Thong tin HS HK I'!L:N,3,0)</f>
        <v>2</v>
      </c>
      <c r="P34" t="str">
        <f t="shared" si="1"/>
        <v>A</v>
      </c>
    </row>
    <row r="35" spans="4:16" ht="19.5" customHeight="1">
      <c r="D35">
        <v>25</v>
      </c>
      <c r="F35" t="s">
        <v>120</v>
      </c>
      <c r="G35" s="9" t="s">
        <v>33</v>
      </c>
      <c r="H35" s="17" t="s">
        <v>199</v>
      </c>
      <c r="I35" s="15" t="s">
        <v>655</v>
      </c>
      <c r="J35" s="15" t="s">
        <v>1</v>
      </c>
      <c r="K35" s="8" t="s">
        <v>156</v>
      </c>
      <c r="L35" s="14" t="s">
        <v>637</v>
      </c>
      <c r="M35" t="str">
        <f t="shared" si="2"/>
        <v>Anh</v>
      </c>
      <c r="O35">
        <f>VLOOKUP(G35,'Thong tin HS HK I'!L:N,3,0)</f>
        <v>2</v>
      </c>
      <c r="P35" t="str">
        <f t="shared" si="1"/>
        <v>A</v>
      </c>
    </row>
    <row r="36" spans="4:16" ht="19.5" customHeight="1">
      <c r="D36">
        <v>26</v>
      </c>
      <c r="F36" t="s">
        <v>121</v>
      </c>
      <c r="G36" s="9" t="s">
        <v>33</v>
      </c>
      <c r="H36" s="14" t="s">
        <v>194</v>
      </c>
      <c r="I36" s="15" t="s">
        <v>651</v>
      </c>
      <c r="J36" s="15" t="s">
        <v>1</v>
      </c>
      <c r="K36" s="8" t="s">
        <v>156</v>
      </c>
      <c r="L36" s="14" t="s">
        <v>636</v>
      </c>
      <c r="M36" t="str">
        <f t="shared" si="2"/>
        <v>Địa Hoá</v>
      </c>
      <c r="O36">
        <f>VLOOKUP(G36,'Thong tin HS HK I'!L:N,3,0)</f>
        <v>2</v>
      </c>
      <c r="P36" t="str">
        <f t="shared" si="1"/>
        <v>Đ</v>
      </c>
    </row>
    <row r="37" spans="4:16" ht="19.5" customHeight="1">
      <c r="D37">
        <v>27</v>
      </c>
      <c r="F37" t="s">
        <v>122</v>
      </c>
      <c r="G37" s="9" t="s">
        <v>33</v>
      </c>
      <c r="H37" s="14" t="s">
        <v>639</v>
      </c>
      <c r="I37" s="15" t="s">
        <v>661</v>
      </c>
      <c r="J37" s="15" t="s">
        <v>1</v>
      </c>
      <c r="K37" s="8" t="s">
        <v>156</v>
      </c>
      <c r="L37" s="14" t="s">
        <v>640</v>
      </c>
      <c r="M37" t="str">
        <f t="shared" si="2"/>
        <v>Hoá Kỹ</v>
      </c>
      <c r="O37">
        <f>VLOOKUP(G37,'Thong tin HS HK I'!L:N,3,0)</f>
        <v>2</v>
      </c>
      <c r="P37" t="str">
        <f t="shared" si="1"/>
        <v>H</v>
      </c>
    </row>
    <row r="38" spans="4:16" ht="19.5" customHeight="1">
      <c r="D38">
        <v>28</v>
      </c>
      <c r="F38" t="s">
        <v>123</v>
      </c>
      <c r="G38" s="9" t="s">
        <v>33</v>
      </c>
      <c r="H38" s="14" t="s">
        <v>202</v>
      </c>
      <c r="I38" s="15" t="s">
        <v>662</v>
      </c>
      <c r="J38" s="15" t="s">
        <v>1</v>
      </c>
      <c r="K38" s="8" t="s">
        <v>156</v>
      </c>
      <c r="L38" s="14" t="s">
        <v>641</v>
      </c>
      <c r="M38" t="str">
        <f t="shared" si="2"/>
        <v>Lí Kỹ</v>
      </c>
      <c r="O38">
        <f>VLOOKUP(G38,'Thong tin HS HK I'!L:N,3,0)</f>
        <v>2</v>
      </c>
      <c r="P38" t="str">
        <f t="shared" si="1"/>
        <v>L</v>
      </c>
    </row>
    <row r="39" spans="4:16" ht="19.5" customHeight="1">
      <c r="D39">
        <v>29</v>
      </c>
      <c r="F39" t="s">
        <v>124</v>
      </c>
      <c r="G39" s="9" t="s">
        <v>33</v>
      </c>
      <c r="H39" s="14" t="s">
        <v>192</v>
      </c>
      <c r="I39" s="15" t="s">
        <v>651</v>
      </c>
      <c r="J39" s="15" t="s">
        <v>1</v>
      </c>
      <c r="K39" s="8" t="s">
        <v>156</v>
      </c>
      <c r="L39" s="14" t="s">
        <v>193</v>
      </c>
      <c r="M39" t="str">
        <f t="shared" si="2"/>
        <v>Sinh</v>
      </c>
      <c r="O39">
        <f>VLOOKUP(G39,'Thong tin HS HK I'!L:N,3,0)</f>
        <v>2</v>
      </c>
      <c r="P39" t="str">
        <f t="shared" si="1"/>
        <v>S</v>
      </c>
    </row>
    <row r="40" spans="4:16" ht="19.5" customHeight="1">
      <c r="D40">
        <v>30</v>
      </c>
      <c r="F40" t="s">
        <v>125</v>
      </c>
      <c r="G40" s="9" t="s">
        <v>33</v>
      </c>
      <c r="H40" s="14" t="s">
        <v>147</v>
      </c>
      <c r="I40" s="15" t="s">
        <v>662</v>
      </c>
      <c r="J40" s="15" t="s">
        <v>1</v>
      </c>
      <c r="K40" s="8" t="s">
        <v>156</v>
      </c>
      <c r="L40" s="14" t="s">
        <v>228</v>
      </c>
      <c r="M40" t="str">
        <f t="shared" si="2"/>
        <v>Sinh Thể</v>
      </c>
      <c r="O40">
        <f>VLOOKUP(G40,'Thong tin HS HK I'!L:N,3,0)</f>
        <v>2</v>
      </c>
      <c r="P40" t="str">
        <f t="shared" si="1"/>
        <v>S</v>
      </c>
    </row>
    <row r="41" spans="4:16" ht="19.5" customHeight="1">
      <c r="D41">
        <v>31</v>
      </c>
      <c r="F41" t="s">
        <v>126</v>
      </c>
      <c r="G41" s="9" t="s">
        <v>33</v>
      </c>
      <c r="H41" s="14" t="s">
        <v>191</v>
      </c>
      <c r="I41" s="15" t="s">
        <v>656</v>
      </c>
      <c r="J41" s="15" t="s">
        <v>685</v>
      </c>
      <c r="K41" s="8" t="s">
        <v>156</v>
      </c>
      <c r="L41" s="14" t="s">
        <v>157</v>
      </c>
      <c r="M41" t="str">
        <f t="shared" si="2"/>
        <v>Sử</v>
      </c>
      <c r="O41">
        <f>VLOOKUP(G41,'Thong tin HS HK I'!L:N,3,0)</f>
        <v>2</v>
      </c>
      <c r="P41" t="str">
        <f t="shared" si="1"/>
        <v>S</v>
      </c>
    </row>
    <row r="42" spans="4:16" ht="19.5" customHeight="1">
      <c r="D42">
        <v>32</v>
      </c>
      <c r="F42" t="s">
        <v>127</v>
      </c>
      <c r="G42" s="9" t="s">
        <v>33</v>
      </c>
      <c r="H42" s="14" t="s">
        <v>189</v>
      </c>
      <c r="I42" s="15" t="s">
        <v>654</v>
      </c>
      <c r="J42" s="15" t="s">
        <v>1</v>
      </c>
      <c r="K42" s="8" t="s">
        <v>156</v>
      </c>
      <c r="L42" s="14" t="s">
        <v>190</v>
      </c>
      <c r="M42" t="str">
        <f t="shared" si="2"/>
        <v>Toán</v>
      </c>
      <c r="O42">
        <f>VLOOKUP(G42,'Thong tin HS HK I'!L:N,3,0)</f>
        <v>2</v>
      </c>
      <c r="P42" t="str">
        <f t="shared" si="1"/>
        <v>T</v>
      </c>
    </row>
    <row r="43" spans="4:16" ht="19.5" customHeight="1">
      <c r="D43">
        <v>33</v>
      </c>
      <c r="F43" t="s">
        <v>128</v>
      </c>
      <c r="G43" s="9" t="s">
        <v>33</v>
      </c>
      <c r="H43" s="14" t="s">
        <v>197</v>
      </c>
      <c r="I43" s="15" t="s">
        <v>658</v>
      </c>
      <c r="J43" s="15" t="s">
        <v>1</v>
      </c>
      <c r="K43" s="8" t="s">
        <v>156</v>
      </c>
      <c r="L43" s="14" t="s">
        <v>187</v>
      </c>
      <c r="M43" t="str">
        <f t="shared" si="2"/>
        <v>Toán</v>
      </c>
      <c r="O43">
        <f>VLOOKUP(G43,'Thong tin HS HK I'!L:N,3,0)</f>
        <v>2</v>
      </c>
      <c r="P43" t="str">
        <f t="shared" si="1"/>
        <v>T</v>
      </c>
    </row>
    <row r="44" spans="4:16" ht="19.5" customHeight="1">
      <c r="D44">
        <v>34</v>
      </c>
      <c r="F44" t="s">
        <v>129</v>
      </c>
      <c r="G44" s="9" t="s">
        <v>33</v>
      </c>
      <c r="H44" s="14" t="s">
        <v>200</v>
      </c>
      <c r="I44" s="15" t="s">
        <v>653</v>
      </c>
      <c r="J44" s="15" t="s">
        <v>685</v>
      </c>
      <c r="K44" s="8" t="s">
        <v>156</v>
      </c>
      <c r="L44" s="14" t="s">
        <v>187</v>
      </c>
      <c r="M44" t="str">
        <f t="shared" si="2"/>
        <v>Toán</v>
      </c>
      <c r="O44">
        <f>VLOOKUP(G44,'Thong tin HS HK I'!L:N,3,0)</f>
        <v>2</v>
      </c>
      <c r="P44" t="str">
        <f aca="true" t="shared" si="3" ref="P44:P75">LEFT(M44,1)</f>
        <v>T</v>
      </c>
    </row>
    <row r="45" spans="4:16" ht="19.5" customHeight="1">
      <c r="D45">
        <v>35</v>
      </c>
      <c r="F45" t="s">
        <v>130</v>
      </c>
      <c r="G45" s="9" t="s">
        <v>33</v>
      </c>
      <c r="H45" s="16" t="s">
        <v>195</v>
      </c>
      <c r="I45" s="15" t="s">
        <v>663</v>
      </c>
      <c r="J45" s="15" t="s">
        <v>1</v>
      </c>
      <c r="K45" s="8" t="s">
        <v>156</v>
      </c>
      <c r="L45" s="14" t="s">
        <v>233</v>
      </c>
      <c r="M45" t="str">
        <f t="shared" si="2"/>
        <v>Toán Lý</v>
      </c>
      <c r="O45">
        <f>VLOOKUP(G45,'Thong tin HS HK I'!L:N,3,0)</f>
        <v>2</v>
      </c>
      <c r="P45" t="str">
        <f t="shared" si="3"/>
        <v>T</v>
      </c>
    </row>
    <row r="46" spans="4:16" ht="19.5" customHeight="1">
      <c r="D46">
        <v>36</v>
      </c>
      <c r="F46" t="s">
        <v>131</v>
      </c>
      <c r="G46" s="9" t="s">
        <v>33</v>
      </c>
      <c r="H46" s="14" t="s">
        <v>201</v>
      </c>
      <c r="I46" s="15" t="s">
        <v>665</v>
      </c>
      <c r="J46" s="15" t="s">
        <v>1</v>
      </c>
      <c r="K46" s="8" t="s">
        <v>156</v>
      </c>
      <c r="L46" s="14" t="s">
        <v>188</v>
      </c>
      <c r="M46" t="str">
        <f t="shared" si="2"/>
        <v>Văn</v>
      </c>
      <c r="O46">
        <f>VLOOKUP(G46,'Thong tin HS HK I'!L:N,3,0)</f>
        <v>2</v>
      </c>
      <c r="P46" t="str">
        <f t="shared" si="3"/>
        <v>V</v>
      </c>
    </row>
    <row r="47" spans="4:16" ht="19.5" customHeight="1">
      <c r="D47">
        <v>37</v>
      </c>
      <c r="F47" t="s">
        <v>132</v>
      </c>
      <c r="G47" s="9" t="s">
        <v>33</v>
      </c>
      <c r="H47" s="14" t="s">
        <v>198</v>
      </c>
      <c r="I47" s="15" t="s">
        <v>666</v>
      </c>
      <c r="J47" s="15" t="s">
        <v>1</v>
      </c>
      <c r="K47" s="8" t="s">
        <v>156</v>
      </c>
      <c r="L47" s="14" t="s">
        <v>320</v>
      </c>
      <c r="M47" t="str">
        <f t="shared" si="2"/>
        <v>Văn Sử</v>
      </c>
      <c r="O47">
        <f>VLOOKUP(G47,'Thong tin HS HK I'!L:N,3,0)</f>
        <v>2</v>
      </c>
      <c r="P47" t="str">
        <f t="shared" si="3"/>
        <v>V</v>
      </c>
    </row>
    <row r="48" spans="4:16" ht="19.5" customHeight="1">
      <c r="D48">
        <v>38</v>
      </c>
      <c r="F48" t="s">
        <v>133</v>
      </c>
      <c r="G48" s="9" t="s">
        <v>33</v>
      </c>
      <c r="H48" s="16" t="s">
        <v>638</v>
      </c>
      <c r="I48" s="15" t="s">
        <v>658</v>
      </c>
      <c r="J48" s="15" t="s">
        <v>1</v>
      </c>
      <c r="K48" s="8" t="s">
        <v>156</v>
      </c>
      <c r="L48" s="14" t="s">
        <v>320</v>
      </c>
      <c r="M48" t="str">
        <f t="shared" si="2"/>
        <v>Văn Sử</v>
      </c>
      <c r="O48">
        <f>VLOOKUP(G48,'Thong tin HS HK I'!L:N,3,0)</f>
        <v>2</v>
      </c>
      <c r="P48" t="str">
        <f t="shared" si="3"/>
        <v>V</v>
      </c>
    </row>
    <row r="49" spans="4:16" ht="19.5" customHeight="1">
      <c r="D49">
        <v>39</v>
      </c>
      <c r="F49" t="s">
        <v>134</v>
      </c>
      <c r="G49" s="9" t="s">
        <v>33</v>
      </c>
      <c r="H49" s="14" t="s">
        <v>203</v>
      </c>
      <c r="I49" s="15" t="s">
        <v>668</v>
      </c>
      <c r="J49" s="15" t="s">
        <v>1</v>
      </c>
      <c r="K49" s="8" t="s">
        <v>181</v>
      </c>
      <c r="L49" s="14" t="s">
        <v>182</v>
      </c>
      <c r="M49" t="s">
        <v>702</v>
      </c>
      <c r="O49">
        <f>VLOOKUP(G49,'Thong tin HS HK I'!L:N,3,0)</f>
        <v>2</v>
      </c>
      <c r="P49" t="str">
        <f t="shared" si="3"/>
        <v>z</v>
      </c>
    </row>
    <row r="50" spans="4:16" ht="19.5" customHeight="1">
      <c r="D50">
        <v>40</v>
      </c>
      <c r="F50" t="s">
        <v>135</v>
      </c>
      <c r="G50" s="16" t="s">
        <v>35</v>
      </c>
      <c r="H50" s="25" t="s">
        <v>205</v>
      </c>
      <c r="I50" s="24" t="s">
        <v>666</v>
      </c>
      <c r="J50" s="24" t="s">
        <v>685</v>
      </c>
      <c r="K50" s="26" t="s">
        <v>150</v>
      </c>
      <c r="L50" s="32" t="s">
        <v>637</v>
      </c>
      <c r="M50" t="str">
        <f aca="true" t="shared" si="4" ref="M50:M86">TRIM(RIGHT(L50,LEN(L50)-4))</f>
        <v>Anh</v>
      </c>
      <c r="N50">
        <v>1</v>
      </c>
      <c r="O50">
        <f>VLOOKUP(G50,'Thong tin HS HK I'!L:N,3,0)</f>
        <v>3</v>
      </c>
      <c r="P50" t="str">
        <f t="shared" si="3"/>
        <v>A</v>
      </c>
    </row>
    <row r="51" spans="4:16" ht="19.5" customHeight="1">
      <c r="D51">
        <v>41</v>
      </c>
      <c r="F51" t="s">
        <v>136</v>
      </c>
      <c r="G51" s="16" t="s">
        <v>35</v>
      </c>
      <c r="H51" s="25" t="s">
        <v>698</v>
      </c>
      <c r="I51" s="24" t="s">
        <v>664</v>
      </c>
      <c r="J51" s="24" t="s">
        <v>685</v>
      </c>
      <c r="K51" s="27" t="s">
        <v>206</v>
      </c>
      <c r="L51" s="7" t="s">
        <v>694</v>
      </c>
      <c r="M51" t="str">
        <f t="shared" si="4"/>
        <v>Lí</v>
      </c>
      <c r="N51">
        <v>2</v>
      </c>
      <c r="O51">
        <f>VLOOKUP(G51,'Thong tin HS HK I'!L:N,3,0)</f>
        <v>3</v>
      </c>
      <c r="P51" t="str">
        <f t="shared" si="3"/>
        <v>L</v>
      </c>
    </row>
    <row r="52" spans="4:16" ht="19.5" customHeight="1">
      <c r="D52">
        <v>42</v>
      </c>
      <c r="F52" t="s">
        <v>137</v>
      </c>
      <c r="G52" s="16" t="s">
        <v>35</v>
      </c>
      <c r="H52" s="29" t="s">
        <v>215</v>
      </c>
      <c r="I52" s="24" t="s">
        <v>658</v>
      </c>
      <c r="J52" s="24" t="s">
        <v>1</v>
      </c>
      <c r="K52" s="27" t="s">
        <v>208</v>
      </c>
      <c r="L52" s="59" t="s">
        <v>637</v>
      </c>
      <c r="M52" t="str">
        <f t="shared" si="4"/>
        <v>Anh</v>
      </c>
      <c r="O52">
        <f>VLOOKUP(G52,'Thong tin HS HK I'!L:N,3,0)</f>
        <v>3</v>
      </c>
      <c r="P52" t="str">
        <f t="shared" si="3"/>
        <v>A</v>
      </c>
    </row>
    <row r="53" spans="4:16" ht="19.5" customHeight="1">
      <c r="D53">
        <v>43</v>
      </c>
      <c r="F53" t="s">
        <v>138</v>
      </c>
      <c r="G53" s="50" t="s">
        <v>35</v>
      </c>
      <c r="H53" s="29" t="s">
        <v>244</v>
      </c>
      <c r="I53" s="24" t="s">
        <v>665</v>
      </c>
      <c r="J53" s="24" t="s">
        <v>1</v>
      </c>
      <c r="K53" s="27" t="s">
        <v>208</v>
      </c>
      <c r="L53" s="59" t="s">
        <v>637</v>
      </c>
      <c r="M53" t="str">
        <f t="shared" si="4"/>
        <v>Anh</v>
      </c>
      <c r="O53">
        <f>VLOOKUP(G53,'Thong tin HS HK I'!L:N,3,0)</f>
        <v>3</v>
      </c>
      <c r="P53" t="str">
        <f t="shared" si="3"/>
        <v>A</v>
      </c>
    </row>
    <row r="54" spans="4:16" ht="19.5" customHeight="1">
      <c r="D54">
        <v>44</v>
      </c>
      <c r="F54" t="s">
        <v>139</v>
      </c>
      <c r="G54" s="16" t="s">
        <v>35</v>
      </c>
      <c r="H54" s="29" t="s">
        <v>246</v>
      </c>
      <c r="I54" s="24" t="s">
        <v>671</v>
      </c>
      <c r="J54" s="24" t="s">
        <v>1</v>
      </c>
      <c r="K54" s="27" t="s">
        <v>208</v>
      </c>
      <c r="L54" s="7" t="s">
        <v>647</v>
      </c>
      <c r="M54" t="str">
        <f t="shared" si="4"/>
        <v>Anh</v>
      </c>
      <c r="O54">
        <f>VLOOKUP(G54,'Thong tin HS HK I'!L:N,3,0)</f>
        <v>3</v>
      </c>
      <c r="P54" t="str">
        <f t="shared" si="3"/>
        <v>A</v>
      </c>
    </row>
    <row r="55" spans="4:16" ht="19.5" customHeight="1">
      <c r="D55">
        <v>45</v>
      </c>
      <c r="F55" t="s">
        <v>140</v>
      </c>
      <c r="G55" s="16" t="s">
        <v>35</v>
      </c>
      <c r="H55" s="29" t="s">
        <v>237</v>
      </c>
      <c r="I55" s="24" t="s">
        <v>675</v>
      </c>
      <c r="J55" s="24" t="s">
        <v>1</v>
      </c>
      <c r="K55" s="27" t="s">
        <v>208</v>
      </c>
      <c r="L55" s="59" t="s">
        <v>238</v>
      </c>
      <c r="M55" t="str">
        <f t="shared" si="4"/>
        <v>Địa</v>
      </c>
      <c r="O55">
        <f>VLOOKUP(G55,'Thong tin HS HK I'!L:N,3,0)</f>
        <v>3</v>
      </c>
      <c r="P55" t="str">
        <f t="shared" si="3"/>
        <v>Đ</v>
      </c>
    </row>
    <row r="56" spans="4:16" ht="19.5" customHeight="1">
      <c r="D56">
        <v>46</v>
      </c>
      <c r="F56" t="s">
        <v>141</v>
      </c>
      <c r="G56" s="16" t="s">
        <v>35</v>
      </c>
      <c r="H56" s="29" t="s">
        <v>236</v>
      </c>
      <c r="I56" s="24" t="s">
        <v>662</v>
      </c>
      <c r="J56" s="24" t="s">
        <v>1</v>
      </c>
      <c r="K56" s="27" t="s">
        <v>208</v>
      </c>
      <c r="L56" s="7" t="s">
        <v>210</v>
      </c>
      <c r="M56" t="str">
        <f t="shared" si="4"/>
        <v>Hoá Sinh</v>
      </c>
      <c r="O56">
        <f>VLOOKUP(G56,'Thong tin HS HK I'!L:N,3,0)</f>
        <v>3</v>
      </c>
      <c r="P56" t="str">
        <f t="shared" si="3"/>
        <v>H</v>
      </c>
    </row>
    <row r="57" spans="4:16" ht="19.5" customHeight="1">
      <c r="D57">
        <v>47</v>
      </c>
      <c r="F57" t="s">
        <v>142</v>
      </c>
      <c r="G57" s="16" t="s">
        <v>35</v>
      </c>
      <c r="H57" s="29" t="s">
        <v>245</v>
      </c>
      <c r="I57" s="24" t="s">
        <v>655</v>
      </c>
      <c r="J57" s="24" t="s">
        <v>1</v>
      </c>
      <c r="K57" s="27" t="s">
        <v>208</v>
      </c>
      <c r="L57" s="7" t="s">
        <v>210</v>
      </c>
      <c r="M57" t="str">
        <f t="shared" si="4"/>
        <v>Hoá Sinh</v>
      </c>
      <c r="O57">
        <f>VLOOKUP(G57,'Thong tin HS HK I'!L:N,3,0)</f>
        <v>3</v>
      </c>
      <c r="P57" t="str">
        <f t="shared" si="3"/>
        <v>H</v>
      </c>
    </row>
    <row r="58" spans="4:16" ht="19.5" customHeight="1">
      <c r="D58">
        <v>48</v>
      </c>
      <c r="F58" t="s">
        <v>143</v>
      </c>
      <c r="G58" s="16" t="s">
        <v>35</v>
      </c>
      <c r="H58" s="28" t="s">
        <v>209</v>
      </c>
      <c r="I58" s="24" t="s">
        <v>669</v>
      </c>
      <c r="J58" s="24" t="s">
        <v>1</v>
      </c>
      <c r="K58" s="27" t="s">
        <v>208</v>
      </c>
      <c r="L58" s="7" t="s">
        <v>693</v>
      </c>
      <c r="M58" t="str">
        <f t="shared" si="4"/>
        <v>Lí</v>
      </c>
      <c r="O58">
        <f>VLOOKUP(G58,'Thong tin HS HK I'!L:N,3,0)</f>
        <v>3</v>
      </c>
      <c r="P58" t="str">
        <f t="shared" si="3"/>
        <v>L</v>
      </c>
    </row>
    <row r="59" spans="4:16" ht="19.5" customHeight="1">
      <c r="D59">
        <v>49</v>
      </c>
      <c r="F59" t="s">
        <v>144</v>
      </c>
      <c r="G59" s="16" t="s">
        <v>35</v>
      </c>
      <c r="H59" s="31" t="s">
        <v>226</v>
      </c>
      <c r="I59" s="24" t="s">
        <v>657</v>
      </c>
      <c r="J59" s="24" t="s">
        <v>685</v>
      </c>
      <c r="K59" s="27" t="s">
        <v>208</v>
      </c>
      <c r="L59" s="59" t="s">
        <v>695</v>
      </c>
      <c r="M59" t="str">
        <f t="shared" si="4"/>
        <v>Lí</v>
      </c>
      <c r="O59">
        <f>VLOOKUP(G59,'Thong tin HS HK I'!L:N,3,0)</f>
        <v>3</v>
      </c>
      <c r="P59" t="str">
        <f t="shared" si="3"/>
        <v>L</v>
      </c>
    </row>
    <row r="60" spans="4:16" ht="19.5" customHeight="1">
      <c r="D60">
        <v>50</v>
      </c>
      <c r="F60" t="s">
        <v>145</v>
      </c>
      <c r="G60" s="16" t="s">
        <v>35</v>
      </c>
      <c r="H60" s="29" t="s">
        <v>241</v>
      </c>
      <c r="I60" s="24" t="s">
        <v>662</v>
      </c>
      <c r="J60" s="24" t="s">
        <v>685</v>
      </c>
      <c r="K60" s="27" t="s">
        <v>208</v>
      </c>
      <c r="L60" s="7" t="s">
        <v>641</v>
      </c>
      <c r="M60" t="str">
        <f t="shared" si="4"/>
        <v>Lí Kỹ</v>
      </c>
      <c r="O60">
        <f>VLOOKUP(G60,'Thong tin HS HK I'!L:N,3,0)</f>
        <v>3</v>
      </c>
      <c r="P60" t="str">
        <f t="shared" si="3"/>
        <v>L</v>
      </c>
    </row>
    <row r="61" spans="6:16" ht="19.5" customHeight="1">
      <c r="F61" t="s">
        <v>711</v>
      </c>
      <c r="G61" s="16" t="s">
        <v>35</v>
      </c>
      <c r="H61" s="28" t="s">
        <v>214</v>
      </c>
      <c r="I61" s="24" t="s">
        <v>670</v>
      </c>
      <c r="J61" s="24" t="s">
        <v>1</v>
      </c>
      <c r="K61" s="27" t="s">
        <v>208</v>
      </c>
      <c r="L61" s="7" t="s">
        <v>193</v>
      </c>
      <c r="M61" t="str">
        <f t="shared" si="4"/>
        <v>Sinh</v>
      </c>
      <c r="O61">
        <f>VLOOKUP(G61,'Thong tin HS HK I'!L:N,3,0)</f>
        <v>3</v>
      </c>
      <c r="P61" t="str">
        <f t="shared" si="3"/>
        <v>S</v>
      </c>
    </row>
    <row r="62" spans="6:16" ht="19.5" customHeight="1">
      <c r="F62" t="s">
        <v>712</v>
      </c>
      <c r="G62" s="16" t="s">
        <v>35</v>
      </c>
      <c r="H62" s="31" t="s">
        <v>223</v>
      </c>
      <c r="I62" s="24" t="s">
        <v>656</v>
      </c>
      <c r="J62" s="24" t="s">
        <v>1</v>
      </c>
      <c r="K62" s="27" t="s">
        <v>208</v>
      </c>
      <c r="L62" s="7" t="s">
        <v>193</v>
      </c>
      <c r="M62" t="str">
        <f t="shared" si="4"/>
        <v>Sinh</v>
      </c>
      <c r="O62">
        <f>VLOOKUP(G62,'Thong tin HS HK I'!L:N,3,0)</f>
        <v>3</v>
      </c>
      <c r="P62" t="str">
        <f t="shared" si="3"/>
        <v>S</v>
      </c>
    </row>
    <row r="63" spans="6:16" ht="19.5" customHeight="1">
      <c r="F63" t="s">
        <v>713</v>
      </c>
      <c r="G63" s="16" t="s">
        <v>35</v>
      </c>
      <c r="H63" s="31" t="s">
        <v>230</v>
      </c>
      <c r="I63" s="24" t="s">
        <v>657</v>
      </c>
      <c r="J63" s="24" t="s">
        <v>1</v>
      </c>
      <c r="K63" s="27" t="s">
        <v>208</v>
      </c>
      <c r="L63" s="7" t="s">
        <v>193</v>
      </c>
      <c r="M63" t="str">
        <f t="shared" si="4"/>
        <v>Sinh</v>
      </c>
      <c r="O63">
        <f>VLOOKUP(G63,'Thong tin HS HK I'!L:N,3,0)</f>
        <v>3</v>
      </c>
      <c r="P63" t="str">
        <f t="shared" si="3"/>
        <v>S</v>
      </c>
    </row>
    <row r="64" spans="6:16" ht="19.5" customHeight="1">
      <c r="F64" t="s">
        <v>714</v>
      </c>
      <c r="G64" s="16" t="s">
        <v>35</v>
      </c>
      <c r="H64" s="32" t="s">
        <v>234</v>
      </c>
      <c r="I64" s="24" t="s">
        <v>658</v>
      </c>
      <c r="J64" s="24" t="s">
        <v>1</v>
      </c>
      <c r="K64" s="27" t="s">
        <v>208</v>
      </c>
      <c r="L64" s="7" t="s">
        <v>235</v>
      </c>
      <c r="M64" t="str">
        <f t="shared" si="4"/>
        <v>Sinh Địa</v>
      </c>
      <c r="O64">
        <f>VLOOKUP(G64,'Thong tin HS HK I'!L:N,3,0)</f>
        <v>3</v>
      </c>
      <c r="P64" t="str">
        <f t="shared" si="3"/>
        <v>S</v>
      </c>
    </row>
    <row r="65" spans="7:16" ht="19.5" customHeight="1">
      <c r="G65" s="16" t="s">
        <v>35</v>
      </c>
      <c r="H65" s="31" t="s">
        <v>227</v>
      </c>
      <c r="I65" s="24" t="s">
        <v>653</v>
      </c>
      <c r="J65" s="24" t="s">
        <v>685</v>
      </c>
      <c r="K65" s="27" t="s">
        <v>208</v>
      </c>
      <c r="L65" s="7" t="s">
        <v>228</v>
      </c>
      <c r="M65" t="str">
        <f t="shared" si="4"/>
        <v>Sinh Thể</v>
      </c>
      <c r="O65">
        <f>VLOOKUP(G65,'Thong tin HS HK I'!L:N,3,0)</f>
        <v>3</v>
      </c>
      <c r="P65" t="str">
        <f t="shared" si="3"/>
        <v>S</v>
      </c>
    </row>
    <row r="66" spans="7:16" ht="19.5" customHeight="1">
      <c r="G66" s="16" t="s">
        <v>35</v>
      </c>
      <c r="H66" s="31" t="s">
        <v>220</v>
      </c>
      <c r="I66" s="24" t="s">
        <v>656</v>
      </c>
      <c r="J66" s="24" t="s">
        <v>1</v>
      </c>
      <c r="K66" s="27" t="s">
        <v>208</v>
      </c>
      <c r="L66" s="7" t="s">
        <v>157</v>
      </c>
      <c r="M66" t="str">
        <f t="shared" si="4"/>
        <v>Sử</v>
      </c>
      <c r="O66">
        <f>VLOOKUP(G66,'Thong tin HS HK I'!L:N,3,0)</f>
        <v>3</v>
      </c>
      <c r="P66" t="str">
        <f t="shared" si="3"/>
        <v>S</v>
      </c>
    </row>
    <row r="67" spans="7:16" ht="19.5" customHeight="1">
      <c r="G67" s="16" t="s">
        <v>35</v>
      </c>
      <c r="H67" s="31" t="s">
        <v>221</v>
      </c>
      <c r="I67" s="24" t="s">
        <v>651</v>
      </c>
      <c r="J67" s="24" t="s">
        <v>1</v>
      </c>
      <c r="K67" s="27" t="s">
        <v>208</v>
      </c>
      <c r="L67" s="7" t="s">
        <v>157</v>
      </c>
      <c r="M67" t="str">
        <f t="shared" si="4"/>
        <v>Sử</v>
      </c>
      <c r="O67">
        <f>VLOOKUP(G67,'Thong tin HS HK I'!L:N,3,0)</f>
        <v>3</v>
      </c>
      <c r="P67" t="str">
        <f t="shared" si="3"/>
        <v>S</v>
      </c>
    </row>
    <row r="68" spans="7:16" ht="19.5" customHeight="1">
      <c r="G68" s="16" t="s">
        <v>35</v>
      </c>
      <c r="H68" s="31" t="s">
        <v>222</v>
      </c>
      <c r="I68" s="24" t="s">
        <v>667</v>
      </c>
      <c r="J68" s="24" t="s">
        <v>1</v>
      </c>
      <c r="K68" s="27" t="s">
        <v>208</v>
      </c>
      <c r="L68" s="7" t="s">
        <v>161</v>
      </c>
      <c r="M68" t="str">
        <f t="shared" si="4"/>
        <v>Toán</v>
      </c>
      <c r="O68">
        <f>VLOOKUP(G68,'Thong tin HS HK I'!L:N,3,0)</f>
        <v>3</v>
      </c>
      <c r="P68" t="str">
        <f t="shared" si="3"/>
        <v>T</v>
      </c>
    </row>
    <row r="69" spans="7:16" ht="19.5" customHeight="1">
      <c r="G69" s="16" t="s">
        <v>35</v>
      </c>
      <c r="H69" s="31" t="s">
        <v>224</v>
      </c>
      <c r="I69" s="24" t="s">
        <v>651</v>
      </c>
      <c r="J69" s="24" t="s">
        <v>1</v>
      </c>
      <c r="K69" s="27" t="s">
        <v>208</v>
      </c>
      <c r="L69" s="7" t="s">
        <v>161</v>
      </c>
      <c r="M69" t="str">
        <f t="shared" si="4"/>
        <v>Toán</v>
      </c>
      <c r="O69">
        <f>VLOOKUP(G69,'Thong tin HS HK I'!L:N,3,0)</f>
        <v>3</v>
      </c>
      <c r="P69" t="str">
        <f t="shared" si="3"/>
        <v>T</v>
      </c>
    </row>
    <row r="70" spans="7:16" ht="19.5" customHeight="1">
      <c r="G70" s="16" t="s">
        <v>35</v>
      </c>
      <c r="H70" s="29" t="s">
        <v>225</v>
      </c>
      <c r="I70" s="24" t="s">
        <v>672</v>
      </c>
      <c r="J70" s="24" t="s">
        <v>1</v>
      </c>
      <c r="K70" s="27" t="s">
        <v>208</v>
      </c>
      <c r="L70" s="7" t="s">
        <v>151</v>
      </c>
      <c r="M70" t="str">
        <f t="shared" si="4"/>
        <v>Toán</v>
      </c>
      <c r="O70">
        <f>VLOOKUP(G70,'Thong tin HS HK I'!L:N,3,0)</f>
        <v>3</v>
      </c>
      <c r="P70" t="str">
        <f t="shared" si="3"/>
        <v>T</v>
      </c>
    </row>
    <row r="71" spans="7:16" ht="19.5" customHeight="1">
      <c r="G71" s="16" t="s">
        <v>35</v>
      </c>
      <c r="H71" s="31" t="s">
        <v>229</v>
      </c>
      <c r="I71" s="24" t="s">
        <v>663</v>
      </c>
      <c r="J71" s="24" t="s">
        <v>685</v>
      </c>
      <c r="K71" s="27" t="s">
        <v>208</v>
      </c>
      <c r="L71" s="7" t="s">
        <v>151</v>
      </c>
      <c r="M71" t="str">
        <f t="shared" si="4"/>
        <v>Toán</v>
      </c>
      <c r="O71">
        <f>VLOOKUP(G71,'Thong tin HS HK I'!L:N,3,0)</f>
        <v>3</v>
      </c>
      <c r="P71" t="str">
        <f t="shared" si="3"/>
        <v>T</v>
      </c>
    </row>
    <row r="72" spans="7:16" ht="19.5" customHeight="1">
      <c r="G72" s="16" t="s">
        <v>35</v>
      </c>
      <c r="H72" s="31" t="s">
        <v>232</v>
      </c>
      <c r="I72" s="24" t="s">
        <v>672</v>
      </c>
      <c r="J72" s="24" t="s">
        <v>1</v>
      </c>
      <c r="K72" s="27" t="s">
        <v>208</v>
      </c>
      <c r="L72" s="7" t="s">
        <v>233</v>
      </c>
      <c r="M72" t="str">
        <f t="shared" si="4"/>
        <v>Toán Lý</v>
      </c>
      <c r="O72">
        <f>VLOOKUP(G72,'Thong tin HS HK I'!L:N,3,0)</f>
        <v>3</v>
      </c>
      <c r="P72" t="str">
        <f t="shared" si="3"/>
        <v>T</v>
      </c>
    </row>
    <row r="73" spans="7:16" ht="19.5" customHeight="1">
      <c r="G73" s="16" t="s">
        <v>35</v>
      </c>
      <c r="H73" s="28" t="s">
        <v>213</v>
      </c>
      <c r="I73" s="24" t="s">
        <v>653</v>
      </c>
      <c r="J73" s="24" t="s">
        <v>1</v>
      </c>
      <c r="K73" s="27" t="s">
        <v>208</v>
      </c>
      <c r="L73" s="7" t="s">
        <v>706</v>
      </c>
      <c r="M73" t="str">
        <f t="shared" si="4"/>
        <v>Toán Tin</v>
      </c>
      <c r="O73">
        <f>VLOOKUP(G73,'Thong tin HS HK I'!L:N,3,0)</f>
        <v>3</v>
      </c>
      <c r="P73" t="str">
        <f t="shared" si="3"/>
        <v>T</v>
      </c>
    </row>
    <row r="74" spans="7:16" ht="19.5" customHeight="1">
      <c r="G74" s="16" t="s">
        <v>35</v>
      </c>
      <c r="H74" s="29" t="s">
        <v>239</v>
      </c>
      <c r="I74" s="24" t="s">
        <v>662</v>
      </c>
      <c r="J74" s="24" t="s">
        <v>1</v>
      </c>
      <c r="K74" s="27" t="s">
        <v>208</v>
      </c>
      <c r="L74" s="59" t="s">
        <v>644</v>
      </c>
      <c r="M74" t="str">
        <f t="shared" si="4"/>
        <v>Trung</v>
      </c>
      <c r="O74">
        <f>VLOOKUP(G74,'Thong tin HS HK I'!L:N,3,0)</f>
        <v>3</v>
      </c>
      <c r="P74" t="str">
        <f t="shared" si="3"/>
        <v>T</v>
      </c>
    </row>
    <row r="75" spans="7:16" ht="19.5" customHeight="1">
      <c r="G75" s="16" t="s">
        <v>35</v>
      </c>
      <c r="H75" s="29" t="s">
        <v>240</v>
      </c>
      <c r="I75" s="24" t="s">
        <v>660</v>
      </c>
      <c r="J75" s="24" t="s">
        <v>1</v>
      </c>
      <c r="K75" s="27" t="s">
        <v>208</v>
      </c>
      <c r="L75" s="59" t="s">
        <v>644</v>
      </c>
      <c r="M75" t="str">
        <f t="shared" si="4"/>
        <v>Trung</v>
      </c>
      <c r="O75">
        <f>VLOOKUP(G75,'Thong tin HS HK I'!L:N,3,0)</f>
        <v>3</v>
      </c>
      <c r="P75" t="str">
        <f t="shared" si="3"/>
        <v>T</v>
      </c>
    </row>
    <row r="76" spans="7:16" ht="19.5" customHeight="1">
      <c r="G76" s="16" t="s">
        <v>35</v>
      </c>
      <c r="H76" s="28" t="s">
        <v>207</v>
      </c>
      <c r="I76" s="24" t="s">
        <v>673</v>
      </c>
      <c r="J76" s="24" t="s">
        <v>1</v>
      </c>
      <c r="K76" s="27" t="s">
        <v>208</v>
      </c>
      <c r="L76" s="7" t="s">
        <v>154</v>
      </c>
      <c r="M76" t="str">
        <f t="shared" si="4"/>
        <v>Văn</v>
      </c>
      <c r="O76">
        <f>VLOOKUP(G76,'Thong tin HS HK I'!L:N,3,0)</f>
        <v>3</v>
      </c>
      <c r="P76" t="str">
        <f aca="true" t="shared" si="5" ref="P76:P107">LEFT(M76,1)</f>
        <v>V</v>
      </c>
    </row>
    <row r="77" spans="7:16" ht="19.5" customHeight="1">
      <c r="G77" s="16" t="s">
        <v>35</v>
      </c>
      <c r="H77" s="31" t="s">
        <v>218</v>
      </c>
      <c r="I77" s="24" t="s">
        <v>667</v>
      </c>
      <c r="J77" s="24" t="s">
        <v>1</v>
      </c>
      <c r="K77" s="27" t="s">
        <v>208</v>
      </c>
      <c r="L77" s="7" t="s">
        <v>154</v>
      </c>
      <c r="M77" t="str">
        <f t="shared" si="4"/>
        <v>Văn</v>
      </c>
      <c r="O77">
        <f>VLOOKUP(G77,'Thong tin HS HK I'!L:N,3,0)</f>
        <v>3</v>
      </c>
      <c r="P77" t="str">
        <f t="shared" si="5"/>
        <v>V</v>
      </c>
    </row>
    <row r="78" spans="7:16" ht="19.5" customHeight="1">
      <c r="G78" s="16" t="s">
        <v>35</v>
      </c>
      <c r="H78" s="31" t="s">
        <v>219</v>
      </c>
      <c r="I78" s="24" t="s">
        <v>656</v>
      </c>
      <c r="J78" s="24" t="s">
        <v>1</v>
      </c>
      <c r="K78" s="27" t="s">
        <v>208</v>
      </c>
      <c r="L78" s="7" t="s">
        <v>154</v>
      </c>
      <c r="M78" t="str">
        <f t="shared" si="4"/>
        <v>Văn</v>
      </c>
      <c r="O78">
        <f>VLOOKUP(G78,'Thong tin HS HK I'!L:N,3,0)</f>
        <v>3</v>
      </c>
      <c r="P78" t="str">
        <f t="shared" si="5"/>
        <v>V</v>
      </c>
    </row>
    <row r="79" spans="7:16" ht="19.5" customHeight="1">
      <c r="G79" s="50" t="s">
        <v>35</v>
      </c>
      <c r="H79" s="29" t="s">
        <v>643</v>
      </c>
      <c r="I79" s="24" t="s">
        <v>651</v>
      </c>
      <c r="J79" s="24" t="s">
        <v>1</v>
      </c>
      <c r="K79" s="27" t="s">
        <v>208</v>
      </c>
      <c r="L79" s="7" t="s">
        <v>154</v>
      </c>
      <c r="M79" t="str">
        <f t="shared" si="4"/>
        <v>Văn</v>
      </c>
      <c r="O79">
        <f>VLOOKUP(G79,'Thong tin HS HK I'!L:N,3,0)</f>
        <v>3</v>
      </c>
      <c r="P79" t="str">
        <f t="shared" si="5"/>
        <v>V</v>
      </c>
    </row>
    <row r="80" spans="7:16" ht="19.5" customHeight="1">
      <c r="G80" s="16" t="s">
        <v>35</v>
      </c>
      <c r="H80" s="29" t="s">
        <v>242</v>
      </c>
      <c r="I80" s="24" t="s">
        <v>656</v>
      </c>
      <c r="J80" s="24" t="s">
        <v>1</v>
      </c>
      <c r="K80" s="27" t="s">
        <v>208</v>
      </c>
      <c r="L80" s="7" t="s">
        <v>154</v>
      </c>
      <c r="M80" t="str">
        <f t="shared" si="4"/>
        <v>Văn</v>
      </c>
      <c r="O80">
        <f>VLOOKUP(G80,'Thong tin HS HK I'!L:N,3,0)</f>
        <v>3</v>
      </c>
      <c r="P80" t="str">
        <f t="shared" si="5"/>
        <v>V</v>
      </c>
    </row>
    <row r="81" spans="7:16" ht="19.5" customHeight="1">
      <c r="G81" s="16" t="s">
        <v>35</v>
      </c>
      <c r="H81" s="32" t="s">
        <v>247</v>
      </c>
      <c r="I81" s="24" t="s">
        <v>655</v>
      </c>
      <c r="J81" s="24" t="s">
        <v>1</v>
      </c>
      <c r="K81" s="27" t="s">
        <v>208</v>
      </c>
      <c r="L81" s="59" t="s">
        <v>179</v>
      </c>
      <c r="M81" t="str">
        <f t="shared" si="4"/>
        <v>Văn</v>
      </c>
      <c r="O81">
        <f>VLOOKUP(G81,'Thong tin HS HK I'!L:N,3,0)</f>
        <v>3</v>
      </c>
      <c r="P81" t="str">
        <f t="shared" si="5"/>
        <v>V</v>
      </c>
    </row>
    <row r="82" spans="7:16" ht="19.5" customHeight="1">
      <c r="G82" s="16" t="s">
        <v>35</v>
      </c>
      <c r="H82" s="31" t="s">
        <v>231</v>
      </c>
      <c r="I82" s="24" t="s">
        <v>653</v>
      </c>
      <c r="J82" s="24" t="s">
        <v>1</v>
      </c>
      <c r="K82" s="27" t="s">
        <v>208</v>
      </c>
      <c r="L82" s="7" t="s">
        <v>707</v>
      </c>
      <c r="M82" t="str">
        <f t="shared" si="4"/>
        <v>Văn Giáo</v>
      </c>
      <c r="O82">
        <f>VLOOKUP(G82,'Thong tin HS HK I'!L:N,3,0)</f>
        <v>3</v>
      </c>
      <c r="P82" t="str">
        <f t="shared" si="5"/>
        <v>V</v>
      </c>
    </row>
    <row r="83" spans="7:16" ht="19.5" customHeight="1">
      <c r="G83" s="16" t="s">
        <v>35</v>
      </c>
      <c r="H83" s="28" t="s">
        <v>211</v>
      </c>
      <c r="I83" s="24" t="s">
        <v>655</v>
      </c>
      <c r="J83" s="24" t="s">
        <v>1</v>
      </c>
      <c r="K83" s="27" t="s">
        <v>208</v>
      </c>
      <c r="L83" s="21" t="s">
        <v>320</v>
      </c>
      <c r="M83" t="str">
        <f t="shared" si="4"/>
        <v>Văn Sử</v>
      </c>
      <c r="O83">
        <f>VLOOKUP(G83,'Thong tin HS HK I'!L:N,3,0)</f>
        <v>3</v>
      </c>
      <c r="P83" t="str">
        <f t="shared" si="5"/>
        <v>V</v>
      </c>
    </row>
    <row r="84" spans="7:16" ht="19.5" customHeight="1">
      <c r="G84" s="16" t="s">
        <v>35</v>
      </c>
      <c r="H84" s="28" t="s">
        <v>212</v>
      </c>
      <c r="I84" s="24" t="s">
        <v>674</v>
      </c>
      <c r="J84" s="24" t="s">
        <v>1</v>
      </c>
      <c r="K84" s="27" t="s">
        <v>208</v>
      </c>
      <c r="L84" s="21" t="s">
        <v>320</v>
      </c>
      <c r="M84" t="str">
        <f t="shared" si="4"/>
        <v>Văn Sử</v>
      </c>
      <c r="O84">
        <f>VLOOKUP(G84,'Thong tin HS HK I'!L:N,3,0)</f>
        <v>3</v>
      </c>
      <c r="P84" t="str">
        <f t="shared" si="5"/>
        <v>V</v>
      </c>
    </row>
    <row r="85" spans="7:16" ht="19.5" customHeight="1">
      <c r="G85" s="16" t="s">
        <v>35</v>
      </c>
      <c r="H85" s="31" t="s">
        <v>217</v>
      </c>
      <c r="I85" s="24" t="s">
        <v>666</v>
      </c>
      <c r="J85" s="24" t="s">
        <v>1</v>
      </c>
      <c r="K85" s="27" t="s">
        <v>208</v>
      </c>
      <c r="L85" s="21" t="s">
        <v>320</v>
      </c>
      <c r="M85" t="str">
        <f t="shared" si="4"/>
        <v>Văn Sử</v>
      </c>
      <c r="O85">
        <f>VLOOKUP(G85,'Thong tin HS HK I'!L:N,3,0)</f>
        <v>3</v>
      </c>
      <c r="P85" t="str">
        <f t="shared" si="5"/>
        <v>V</v>
      </c>
    </row>
    <row r="86" spans="7:16" ht="19.5" customHeight="1">
      <c r="G86" s="16" t="s">
        <v>35</v>
      </c>
      <c r="H86" s="32" t="s">
        <v>217</v>
      </c>
      <c r="I86" s="24" t="s">
        <v>658</v>
      </c>
      <c r="J86" s="24" t="s">
        <v>1</v>
      </c>
      <c r="K86" s="27" t="s">
        <v>208</v>
      </c>
      <c r="L86" s="21" t="s">
        <v>320</v>
      </c>
      <c r="M86" t="str">
        <f t="shared" si="4"/>
        <v>Văn Sử</v>
      </c>
      <c r="O86">
        <f>VLOOKUP(G86,'Thong tin HS HK I'!L:N,3,0)</f>
        <v>3</v>
      </c>
      <c r="P86" t="str">
        <f t="shared" si="5"/>
        <v>V</v>
      </c>
    </row>
    <row r="87" spans="7:16" ht="19.5" customHeight="1">
      <c r="G87" s="16" t="s">
        <v>35</v>
      </c>
      <c r="H87" s="31" t="s">
        <v>216</v>
      </c>
      <c r="I87" s="24" t="s">
        <v>653</v>
      </c>
      <c r="J87" s="24" t="s">
        <v>1</v>
      </c>
      <c r="K87" s="27" t="s">
        <v>184</v>
      </c>
      <c r="L87" s="60" t="s">
        <v>182</v>
      </c>
      <c r="M87" t="s">
        <v>702</v>
      </c>
      <c r="O87">
        <f>VLOOKUP(G87,'Thong tin HS HK I'!L:N,3,0)</f>
        <v>3</v>
      </c>
      <c r="P87" t="str">
        <f t="shared" si="5"/>
        <v>z</v>
      </c>
    </row>
    <row r="88" spans="7:16" ht="19.5" customHeight="1">
      <c r="G88" s="16" t="s">
        <v>35</v>
      </c>
      <c r="H88" s="29" t="s">
        <v>167</v>
      </c>
      <c r="I88" s="24" t="s">
        <v>676</v>
      </c>
      <c r="J88" s="24" t="s">
        <v>1</v>
      </c>
      <c r="K88" s="30" t="s">
        <v>243</v>
      </c>
      <c r="L88" s="59" t="s">
        <v>182</v>
      </c>
      <c r="M88" t="s">
        <v>702</v>
      </c>
      <c r="O88">
        <f>VLOOKUP(G88,'Thong tin HS HK I'!L:N,3,0)</f>
        <v>3</v>
      </c>
      <c r="P88" t="str">
        <f t="shared" si="5"/>
        <v>z</v>
      </c>
    </row>
    <row r="89" spans="7:16" ht="19.5" customHeight="1">
      <c r="G89" s="16" t="s">
        <v>35</v>
      </c>
      <c r="H89" s="29" t="s">
        <v>248</v>
      </c>
      <c r="I89" s="24" t="s">
        <v>676</v>
      </c>
      <c r="J89" s="24" t="s">
        <v>685</v>
      </c>
      <c r="K89" s="8" t="s">
        <v>249</v>
      </c>
      <c r="L89" s="59" t="s">
        <v>250</v>
      </c>
      <c r="M89" t="s">
        <v>702</v>
      </c>
      <c r="O89">
        <f>VLOOKUP(G89,'Thong tin HS HK I'!L:N,3,0)</f>
        <v>3</v>
      </c>
      <c r="P89" t="str">
        <f t="shared" si="5"/>
        <v>z</v>
      </c>
    </row>
    <row r="90" spans="7:17" ht="19.5" customHeight="1">
      <c r="G90" s="16" t="s">
        <v>37</v>
      </c>
      <c r="H90" s="18" t="s">
        <v>252</v>
      </c>
      <c r="I90" s="11" t="s">
        <v>656</v>
      </c>
      <c r="J90" s="11" t="s">
        <v>1</v>
      </c>
      <c r="K90" s="11" t="s">
        <v>150</v>
      </c>
      <c r="L90" s="7" t="s">
        <v>161</v>
      </c>
      <c r="M90" t="str">
        <f aca="true" t="shared" si="6" ref="M90:M97">TRIM(RIGHT(L90,LEN(L90)-4))</f>
        <v>Toán</v>
      </c>
      <c r="N90">
        <v>1</v>
      </c>
      <c r="O90">
        <f>VLOOKUP(G90,'Thong tin HS HK I'!L:N,3,0)</f>
        <v>4</v>
      </c>
      <c r="P90" t="str">
        <f t="shared" si="5"/>
        <v>T</v>
      </c>
      <c r="Q90">
        <v>1</v>
      </c>
    </row>
    <row r="91" spans="7:17" ht="19.5" customHeight="1">
      <c r="G91" s="16" t="s">
        <v>37</v>
      </c>
      <c r="H91" s="18" t="s">
        <v>253</v>
      </c>
      <c r="I91" s="11" t="s">
        <v>679</v>
      </c>
      <c r="J91" s="11" t="s">
        <v>1</v>
      </c>
      <c r="K91" s="11" t="s">
        <v>206</v>
      </c>
      <c r="L91" s="9" t="s">
        <v>151</v>
      </c>
      <c r="M91" t="str">
        <f t="shared" si="6"/>
        <v>Toán</v>
      </c>
      <c r="N91">
        <v>2</v>
      </c>
      <c r="O91">
        <f>VLOOKUP(G91,'Thong tin HS HK I'!L:N,3,0)</f>
        <v>4</v>
      </c>
      <c r="P91" t="str">
        <f t="shared" si="5"/>
        <v>T</v>
      </c>
      <c r="Q91">
        <v>1</v>
      </c>
    </row>
    <row r="92" spans="7:17" ht="19.5" customHeight="1">
      <c r="G92" s="16" t="s">
        <v>37</v>
      </c>
      <c r="H92" s="18" t="s">
        <v>304</v>
      </c>
      <c r="I92" s="11" t="s">
        <v>653</v>
      </c>
      <c r="J92" s="11" t="s">
        <v>1</v>
      </c>
      <c r="K92" s="11" t="s">
        <v>208</v>
      </c>
      <c r="L92" s="7" t="s">
        <v>445</v>
      </c>
      <c r="M92" t="str">
        <f t="shared" si="6"/>
        <v>Anh</v>
      </c>
      <c r="O92">
        <f>VLOOKUP(G92,'Thong tin HS HK I'!L:N,3,0)</f>
        <v>4</v>
      </c>
      <c r="P92" t="str">
        <f t="shared" si="5"/>
        <v>A</v>
      </c>
      <c r="Q92">
        <v>1</v>
      </c>
    </row>
    <row r="93" spans="7:17" ht="19.5" customHeight="1">
      <c r="G93" s="16" t="s">
        <v>37</v>
      </c>
      <c r="H93" s="18" t="s">
        <v>147</v>
      </c>
      <c r="I93" s="11" t="s">
        <v>659</v>
      </c>
      <c r="J93" s="11" t="s">
        <v>1</v>
      </c>
      <c r="K93" s="11" t="s">
        <v>208</v>
      </c>
      <c r="L93" s="7" t="s">
        <v>637</v>
      </c>
      <c r="M93" t="str">
        <f t="shared" si="6"/>
        <v>Anh</v>
      </c>
      <c r="O93">
        <f>VLOOKUP(G93,'Thong tin HS HK I'!L:N,3,0)</f>
        <v>4</v>
      </c>
      <c r="P93" t="str">
        <f t="shared" si="5"/>
        <v>A</v>
      </c>
      <c r="Q93">
        <v>1</v>
      </c>
    </row>
    <row r="94" spans="7:17" ht="19.5" customHeight="1">
      <c r="G94" s="16" t="s">
        <v>37</v>
      </c>
      <c r="H94" s="18" t="s">
        <v>267</v>
      </c>
      <c r="I94" s="11" t="s">
        <v>659</v>
      </c>
      <c r="J94" s="11" t="s">
        <v>1</v>
      </c>
      <c r="K94" s="11" t="s">
        <v>263</v>
      </c>
      <c r="L94" s="7" t="s">
        <v>637</v>
      </c>
      <c r="M94" t="str">
        <f t="shared" si="6"/>
        <v>Anh</v>
      </c>
      <c r="O94">
        <f>VLOOKUP(G94,'Thong tin HS HK I'!L:N,3,0)</f>
        <v>4</v>
      </c>
      <c r="P94" t="str">
        <f t="shared" si="5"/>
        <v>A</v>
      </c>
      <c r="Q94">
        <v>1</v>
      </c>
    </row>
    <row r="95" spans="7:17" ht="19.5" customHeight="1">
      <c r="G95" s="16" t="s">
        <v>37</v>
      </c>
      <c r="H95" s="18" t="s">
        <v>262</v>
      </c>
      <c r="I95" s="11" t="s">
        <v>670</v>
      </c>
      <c r="J95" s="11" t="s">
        <v>1</v>
      </c>
      <c r="K95" s="11" t="s">
        <v>263</v>
      </c>
      <c r="L95" s="7" t="s">
        <v>238</v>
      </c>
      <c r="M95" t="str">
        <f t="shared" si="6"/>
        <v>Địa</v>
      </c>
      <c r="O95">
        <f>VLOOKUP(G95,'Thong tin HS HK I'!L:N,3,0)</f>
        <v>4</v>
      </c>
      <c r="P95" t="str">
        <f t="shared" si="5"/>
        <v>Đ</v>
      </c>
      <c r="Q95">
        <v>1</v>
      </c>
    </row>
    <row r="96" spans="7:17" ht="19.5" customHeight="1">
      <c r="G96" s="16" t="s">
        <v>37</v>
      </c>
      <c r="H96" s="18" t="s">
        <v>294</v>
      </c>
      <c r="I96" s="11" t="s">
        <v>677</v>
      </c>
      <c r="J96" s="11" t="s">
        <v>1</v>
      </c>
      <c r="K96" s="11" t="s">
        <v>257</v>
      </c>
      <c r="L96" s="7" t="s">
        <v>295</v>
      </c>
      <c r="M96" t="str">
        <f t="shared" si="6"/>
        <v>Hoá</v>
      </c>
      <c r="O96">
        <f>VLOOKUP(G96,'Thong tin HS HK I'!L:N,3,0)</f>
        <v>4</v>
      </c>
      <c r="P96" t="str">
        <f t="shared" si="5"/>
        <v>H</v>
      </c>
      <c r="Q96">
        <v>1</v>
      </c>
    </row>
    <row r="97" spans="7:17" ht="19.5" customHeight="1">
      <c r="G97" s="16" t="s">
        <v>37</v>
      </c>
      <c r="H97" s="18" t="s">
        <v>298</v>
      </c>
      <c r="I97" s="11" t="s">
        <v>677</v>
      </c>
      <c r="J97" s="11" t="s">
        <v>1</v>
      </c>
      <c r="K97" s="11" t="s">
        <v>208</v>
      </c>
      <c r="L97" s="7" t="s">
        <v>299</v>
      </c>
      <c r="M97" t="str">
        <f t="shared" si="6"/>
        <v>Hoá Sinh</v>
      </c>
      <c r="O97">
        <f>VLOOKUP(G97,'Thong tin HS HK I'!L:N,3,0)</f>
        <v>4</v>
      </c>
      <c r="P97" t="str">
        <f t="shared" si="5"/>
        <v>H</v>
      </c>
      <c r="Q97">
        <v>1</v>
      </c>
    </row>
    <row r="98" spans="7:17" ht="19.5" customHeight="1">
      <c r="G98" s="50" t="s">
        <v>37</v>
      </c>
      <c r="H98" s="18" t="s">
        <v>300</v>
      </c>
      <c r="I98" s="11" t="s">
        <v>662</v>
      </c>
      <c r="J98" s="11" t="s">
        <v>1</v>
      </c>
      <c r="K98" s="11" t="s">
        <v>301</v>
      </c>
      <c r="L98" s="7" t="s">
        <v>302</v>
      </c>
      <c r="M98" t="s">
        <v>691</v>
      </c>
      <c r="O98">
        <f>VLOOKUP(G98,'Thong tin HS HK I'!L:N,3,0)</f>
        <v>4</v>
      </c>
      <c r="P98" t="str">
        <f t="shared" si="5"/>
        <v>K</v>
      </c>
      <c r="Q98">
        <v>1</v>
      </c>
    </row>
    <row r="99" spans="7:17" ht="19.5" customHeight="1">
      <c r="G99" s="16" t="s">
        <v>37</v>
      </c>
      <c r="H99" s="18" t="s">
        <v>260</v>
      </c>
      <c r="I99" s="11" t="s">
        <v>669</v>
      </c>
      <c r="J99" s="11" t="s">
        <v>1</v>
      </c>
      <c r="K99" s="11" t="s">
        <v>257</v>
      </c>
      <c r="L99" s="7" t="s">
        <v>693</v>
      </c>
      <c r="M99" t="str">
        <f>TRIM(RIGHT(L99,LEN(L99)-4))</f>
        <v>Lí</v>
      </c>
      <c r="O99">
        <f>VLOOKUP(G99,'Thong tin HS HK I'!L:N,3,0)</f>
        <v>4</v>
      </c>
      <c r="P99" t="str">
        <f t="shared" si="5"/>
        <v>L</v>
      </c>
      <c r="Q99">
        <v>1</v>
      </c>
    </row>
    <row r="100" spans="7:17" ht="19.5" customHeight="1">
      <c r="G100" s="16" t="s">
        <v>37</v>
      </c>
      <c r="H100" s="18" t="s">
        <v>293</v>
      </c>
      <c r="I100" s="11" t="s">
        <v>658</v>
      </c>
      <c r="J100" s="11" t="s">
        <v>685</v>
      </c>
      <c r="K100" s="11" t="s">
        <v>208</v>
      </c>
      <c r="L100" s="7" t="s">
        <v>645</v>
      </c>
      <c r="M100" t="s">
        <v>98</v>
      </c>
      <c r="O100">
        <f>VLOOKUP(G100,'Thong tin HS HK I'!L:N,3,0)</f>
        <v>4</v>
      </c>
      <c r="P100" t="str">
        <f t="shared" si="5"/>
        <v>M</v>
      </c>
      <c r="Q100">
        <v>1</v>
      </c>
    </row>
    <row r="101" spans="7:17" ht="19.5" customHeight="1">
      <c r="G101" s="16" t="s">
        <v>37</v>
      </c>
      <c r="H101" s="18" t="s">
        <v>648</v>
      </c>
      <c r="I101" s="11" t="s">
        <v>658</v>
      </c>
      <c r="J101" s="11" t="s">
        <v>1</v>
      </c>
      <c r="K101" s="11" t="s">
        <v>208</v>
      </c>
      <c r="L101" s="7" t="s">
        <v>287</v>
      </c>
      <c r="M101" t="str">
        <f aca="true" t="shared" si="7" ref="M101:M129">TRIM(RIGHT(L101,LEN(L101)-4))</f>
        <v>Nhạc</v>
      </c>
      <c r="O101">
        <f>VLOOKUP(G101,'Thong tin HS HK I'!L:N,3,0)</f>
        <v>4</v>
      </c>
      <c r="P101" t="str">
        <f t="shared" si="5"/>
        <v>N</v>
      </c>
      <c r="Q101">
        <v>1</v>
      </c>
    </row>
    <row r="102" spans="7:17" ht="19.5" customHeight="1">
      <c r="G102" s="16" t="s">
        <v>37</v>
      </c>
      <c r="H102" s="18" t="s">
        <v>276</v>
      </c>
      <c r="I102" s="11" t="s">
        <v>662</v>
      </c>
      <c r="J102" s="11" t="s">
        <v>1</v>
      </c>
      <c r="K102" s="11" t="s">
        <v>208</v>
      </c>
      <c r="L102" s="7" t="s">
        <v>277</v>
      </c>
      <c r="M102" t="str">
        <f t="shared" si="7"/>
        <v>Sinh</v>
      </c>
      <c r="O102">
        <f>VLOOKUP(G102,'Thong tin HS HK I'!L:N,3,0)</f>
        <v>4</v>
      </c>
      <c r="P102" t="str">
        <f t="shared" si="5"/>
        <v>S</v>
      </c>
      <c r="Q102">
        <v>1</v>
      </c>
    </row>
    <row r="103" spans="7:17" ht="19.5" customHeight="1">
      <c r="G103" s="16" t="s">
        <v>37</v>
      </c>
      <c r="H103" s="18" t="s">
        <v>284</v>
      </c>
      <c r="I103" s="11" t="s">
        <v>655</v>
      </c>
      <c r="J103" s="11" t="s">
        <v>1</v>
      </c>
      <c r="K103" s="11" t="s">
        <v>263</v>
      </c>
      <c r="L103" s="7" t="s">
        <v>285</v>
      </c>
      <c r="M103" t="str">
        <f t="shared" si="7"/>
        <v>Sinh Thể</v>
      </c>
      <c r="O103">
        <f>VLOOKUP(G103,'Thong tin HS HK I'!L:N,3,0)</f>
        <v>4</v>
      </c>
      <c r="P103" t="str">
        <f t="shared" si="5"/>
        <v>S</v>
      </c>
      <c r="Q103">
        <v>1</v>
      </c>
    </row>
    <row r="104" spans="7:17" ht="19.5" customHeight="1">
      <c r="G104" s="16" t="s">
        <v>37</v>
      </c>
      <c r="H104" s="18" t="s">
        <v>292</v>
      </c>
      <c r="I104" s="11" t="s">
        <v>662</v>
      </c>
      <c r="J104" s="11" t="s">
        <v>685</v>
      </c>
      <c r="K104" s="11" t="s">
        <v>208</v>
      </c>
      <c r="L104" s="7" t="s">
        <v>285</v>
      </c>
      <c r="M104" t="str">
        <f t="shared" si="7"/>
        <v>Sinh Thể</v>
      </c>
      <c r="O104">
        <f>VLOOKUP(G104,'Thong tin HS HK I'!L:N,3,0)</f>
        <v>4</v>
      </c>
      <c r="P104" t="str">
        <f t="shared" si="5"/>
        <v>S</v>
      </c>
      <c r="Q104">
        <v>1</v>
      </c>
    </row>
    <row r="105" spans="7:17" ht="19.5" customHeight="1">
      <c r="G105" s="16" t="s">
        <v>37</v>
      </c>
      <c r="H105" s="18" t="s">
        <v>256</v>
      </c>
      <c r="I105" s="11" t="s">
        <v>656</v>
      </c>
      <c r="J105" s="11" t="s">
        <v>1</v>
      </c>
      <c r="K105" s="11" t="s">
        <v>257</v>
      </c>
      <c r="L105" s="7" t="s">
        <v>157</v>
      </c>
      <c r="M105" t="str">
        <f t="shared" si="7"/>
        <v>Sử</v>
      </c>
      <c r="O105">
        <f>VLOOKUP(G105,'Thong tin HS HK I'!L:N,3,0)</f>
        <v>4</v>
      </c>
      <c r="P105" t="str">
        <f t="shared" si="5"/>
        <v>S</v>
      </c>
      <c r="Q105">
        <v>1</v>
      </c>
    </row>
    <row r="106" spans="7:17" ht="19.5" customHeight="1">
      <c r="G106" s="16" t="s">
        <v>37</v>
      </c>
      <c r="H106" s="18" t="s">
        <v>258</v>
      </c>
      <c r="I106" s="11" t="s">
        <v>654</v>
      </c>
      <c r="J106" s="11" t="s">
        <v>1</v>
      </c>
      <c r="K106" s="11" t="s">
        <v>208</v>
      </c>
      <c r="L106" s="7" t="s">
        <v>157</v>
      </c>
      <c r="M106" t="str">
        <f t="shared" si="7"/>
        <v>Sử</v>
      </c>
      <c r="O106">
        <f>VLOOKUP(G106,'Thong tin HS HK I'!L:N,3,0)</f>
        <v>4</v>
      </c>
      <c r="P106" t="str">
        <f t="shared" si="5"/>
        <v>S</v>
      </c>
      <c r="Q106">
        <v>1</v>
      </c>
    </row>
    <row r="107" spans="7:17" ht="19.5" customHeight="1">
      <c r="G107" s="16" t="s">
        <v>37</v>
      </c>
      <c r="H107" s="18" t="s">
        <v>259</v>
      </c>
      <c r="I107" s="11" t="s">
        <v>651</v>
      </c>
      <c r="J107" s="11" t="s">
        <v>1</v>
      </c>
      <c r="K107" s="11" t="s">
        <v>208</v>
      </c>
      <c r="L107" s="7" t="s">
        <v>157</v>
      </c>
      <c r="M107" t="str">
        <f t="shared" si="7"/>
        <v>Sử</v>
      </c>
      <c r="O107">
        <f>VLOOKUP(G107,'Thong tin HS HK I'!L:N,3,0)</f>
        <v>4</v>
      </c>
      <c r="P107" t="str">
        <f t="shared" si="5"/>
        <v>S</v>
      </c>
      <c r="Q107">
        <v>1</v>
      </c>
    </row>
    <row r="108" spans="7:17" ht="19.5" customHeight="1">
      <c r="G108" s="16" t="s">
        <v>37</v>
      </c>
      <c r="H108" s="18" t="s">
        <v>255</v>
      </c>
      <c r="I108" s="11" t="s">
        <v>656</v>
      </c>
      <c r="J108" s="11" t="s">
        <v>1</v>
      </c>
      <c r="K108" s="11" t="s">
        <v>208</v>
      </c>
      <c r="L108" s="7" t="s">
        <v>161</v>
      </c>
      <c r="M108" t="str">
        <f t="shared" si="7"/>
        <v>Toán</v>
      </c>
      <c r="O108">
        <f>VLOOKUP(G108,'Thong tin HS HK I'!L:N,3,0)</f>
        <v>4</v>
      </c>
      <c r="P108" t="str">
        <f aca="true" t="shared" si="8" ref="P108:P132">LEFT(M108,1)</f>
        <v>T</v>
      </c>
      <c r="Q108">
        <v>1</v>
      </c>
    </row>
    <row r="109" spans="7:17" ht="19.5" customHeight="1">
      <c r="G109" s="16" t="s">
        <v>37</v>
      </c>
      <c r="H109" s="18" t="s">
        <v>265</v>
      </c>
      <c r="I109" s="11" t="s">
        <v>678</v>
      </c>
      <c r="J109" s="11" t="s">
        <v>1</v>
      </c>
      <c r="K109" s="11" t="s">
        <v>208</v>
      </c>
      <c r="L109" s="7" t="s">
        <v>161</v>
      </c>
      <c r="M109" t="str">
        <f t="shared" si="7"/>
        <v>Toán</v>
      </c>
      <c r="O109">
        <f>VLOOKUP(G109,'Thong tin HS HK I'!L:N,3,0)</f>
        <v>4</v>
      </c>
      <c r="P109" t="str">
        <f t="shared" si="8"/>
        <v>T</v>
      </c>
      <c r="Q109">
        <v>1</v>
      </c>
    </row>
    <row r="110" spans="7:17" ht="19.5" customHeight="1">
      <c r="G110" s="16" t="s">
        <v>37</v>
      </c>
      <c r="H110" s="18" t="s">
        <v>282</v>
      </c>
      <c r="I110" s="11" t="s">
        <v>663</v>
      </c>
      <c r="J110" s="11" t="s">
        <v>1</v>
      </c>
      <c r="K110" s="11" t="s">
        <v>208</v>
      </c>
      <c r="L110" s="7" t="s">
        <v>283</v>
      </c>
      <c r="M110" t="str">
        <f t="shared" si="7"/>
        <v>Toán</v>
      </c>
      <c r="O110">
        <f>VLOOKUP(G110,'Thong tin HS HK I'!L:N,3,0)</f>
        <v>4</v>
      </c>
      <c r="P110" t="str">
        <f t="shared" si="8"/>
        <v>T</v>
      </c>
      <c r="Q110">
        <v>1</v>
      </c>
    </row>
    <row r="111" spans="7:17" ht="19.5" customHeight="1">
      <c r="G111" s="16" t="s">
        <v>37</v>
      </c>
      <c r="H111" s="18" t="s">
        <v>264</v>
      </c>
      <c r="I111" s="11" t="s">
        <v>673</v>
      </c>
      <c r="J111" s="11" t="s">
        <v>1</v>
      </c>
      <c r="K111" s="11" t="s">
        <v>208</v>
      </c>
      <c r="L111" s="9" t="s">
        <v>151</v>
      </c>
      <c r="M111" t="str">
        <f t="shared" si="7"/>
        <v>Toán</v>
      </c>
      <c r="O111">
        <f>VLOOKUP(G111,'Thong tin HS HK I'!L:N,3,0)</f>
        <v>4</v>
      </c>
      <c r="P111" t="str">
        <f t="shared" si="8"/>
        <v>T</v>
      </c>
      <c r="Q111">
        <v>1</v>
      </c>
    </row>
    <row r="112" spans="7:17" ht="19.5" customHeight="1">
      <c r="G112" s="16" t="s">
        <v>37</v>
      </c>
      <c r="H112" s="18" t="s">
        <v>286</v>
      </c>
      <c r="I112" s="11" t="s">
        <v>655</v>
      </c>
      <c r="J112" s="11" t="s">
        <v>685</v>
      </c>
      <c r="K112" s="11" t="s">
        <v>208</v>
      </c>
      <c r="L112" s="9" t="s">
        <v>151</v>
      </c>
      <c r="M112" t="str">
        <f t="shared" si="7"/>
        <v>Toán</v>
      </c>
      <c r="O112">
        <f>VLOOKUP(G112,'Thong tin HS HK I'!L:N,3,0)</f>
        <v>4</v>
      </c>
      <c r="P112" t="str">
        <f t="shared" si="8"/>
        <v>T</v>
      </c>
      <c r="Q112">
        <v>1</v>
      </c>
    </row>
    <row r="113" spans="7:17" ht="19.5" customHeight="1">
      <c r="G113" s="16" t="s">
        <v>37</v>
      </c>
      <c r="H113" s="18" t="s">
        <v>289</v>
      </c>
      <c r="I113" s="11" t="s">
        <v>668</v>
      </c>
      <c r="J113" s="11" t="s">
        <v>1</v>
      </c>
      <c r="K113" s="11" t="s">
        <v>208</v>
      </c>
      <c r="L113" s="9" t="s">
        <v>151</v>
      </c>
      <c r="M113" t="str">
        <f t="shared" si="7"/>
        <v>Toán</v>
      </c>
      <c r="O113">
        <f>VLOOKUP(G113,'Thong tin HS HK I'!L:N,3,0)</f>
        <v>4</v>
      </c>
      <c r="P113" t="str">
        <f t="shared" si="8"/>
        <v>T</v>
      </c>
      <c r="Q113">
        <v>1</v>
      </c>
    </row>
    <row r="114" spans="7:17" ht="19.5" customHeight="1">
      <c r="G114" s="16" t="s">
        <v>37</v>
      </c>
      <c r="H114" s="18" t="s">
        <v>290</v>
      </c>
      <c r="I114" s="11" t="s">
        <v>659</v>
      </c>
      <c r="J114" s="11" t="s">
        <v>1</v>
      </c>
      <c r="K114" s="11" t="s">
        <v>208</v>
      </c>
      <c r="L114" s="9" t="s">
        <v>151</v>
      </c>
      <c r="M114" t="str">
        <f t="shared" si="7"/>
        <v>Toán</v>
      </c>
      <c r="O114">
        <f>VLOOKUP(G114,'Thong tin HS HK I'!L:N,3,0)</f>
        <v>4</v>
      </c>
      <c r="P114" t="str">
        <f t="shared" si="8"/>
        <v>T</v>
      </c>
      <c r="Q114">
        <v>1</v>
      </c>
    </row>
    <row r="115" spans="7:17" ht="19.5" customHeight="1">
      <c r="G115" s="16" t="s">
        <v>37</v>
      </c>
      <c r="H115" s="18" t="s">
        <v>268</v>
      </c>
      <c r="I115" s="11" t="s">
        <v>679</v>
      </c>
      <c r="J115" s="11" t="s">
        <v>685</v>
      </c>
      <c r="K115" s="11" t="s">
        <v>263</v>
      </c>
      <c r="L115" s="21" t="s">
        <v>233</v>
      </c>
      <c r="M115" t="str">
        <f t="shared" si="7"/>
        <v>Toán Lý</v>
      </c>
      <c r="O115">
        <f>VLOOKUP(G115,'Thong tin HS HK I'!L:N,3,0)</f>
        <v>4</v>
      </c>
      <c r="P115" t="str">
        <f t="shared" si="8"/>
        <v>T</v>
      </c>
      <c r="Q115">
        <v>1</v>
      </c>
    </row>
    <row r="116" spans="7:17" ht="19.5" customHeight="1">
      <c r="G116" s="16" t="s">
        <v>37</v>
      </c>
      <c r="H116" s="18" t="s">
        <v>273</v>
      </c>
      <c r="I116" s="11" t="s">
        <v>672</v>
      </c>
      <c r="J116" s="11" t="s">
        <v>1</v>
      </c>
      <c r="K116" s="11" t="s">
        <v>257</v>
      </c>
      <c r="L116" s="7" t="s">
        <v>644</v>
      </c>
      <c r="M116" t="str">
        <f t="shared" si="7"/>
        <v>Trung</v>
      </c>
      <c r="O116">
        <f>VLOOKUP(G116,'Thong tin HS HK I'!L:N,3,0)</f>
        <v>4</v>
      </c>
      <c r="P116" t="str">
        <f t="shared" si="8"/>
        <v>T</v>
      </c>
      <c r="Q116">
        <v>1</v>
      </c>
    </row>
    <row r="117" spans="7:17" ht="19.5" customHeight="1">
      <c r="G117" s="16" t="s">
        <v>37</v>
      </c>
      <c r="H117" s="18" t="s">
        <v>275</v>
      </c>
      <c r="I117" s="11" t="s">
        <v>653</v>
      </c>
      <c r="J117" s="11" t="s">
        <v>1</v>
      </c>
      <c r="K117" s="11" t="s">
        <v>208</v>
      </c>
      <c r="L117" s="7" t="s">
        <v>644</v>
      </c>
      <c r="M117" t="str">
        <f t="shared" si="7"/>
        <v>Trung</v>
      </c>
      <c r="O117">
        <f>VLOOKUP(G117,'Thong tin HS HK I'!L:N,3,0)</f>
        <v>4</v>
      </c>
      <c r="P117" t="str">
        <f t="shared" si="8"/>
        <v>T</v>
      </c>
      <c r="Q117">
        <v>1</v>
      </c>
    </row>
    <row r="118" spans="7:17" ht="19.5" customHeight="1">
      <c r="G118" s="16" t="s">
        <v>37</v>
      </c>
      <c r="H118" s="18" t="s">
        <v>254</v>
      </c>
      <c r="I118" s="11" t="s">
        <v>680</v>
      </c>
      <c r="J118" s="11" t="s">
        <v>1</v>
      </c>
      <c r="K118" s="11" t="s">
        <v>208</v>
      </c>
      <c r="L118" s="7" t="s">
        <v>154</v>
      </c>
      <c r="M118" t="str">
        <f t="shared" si="7"/>
        <v>Văn</v>
      </c>
      <c r="O118">
        <f>VLOOKUP(G118,'Thong tin HS HK I'!L:N,3,0)</f>
        <v>4</v>
      </c>
      <c r="P118" t="str">
        <f t="shared" si="8"/>
        <v>V</v>
      </c>
      <c r="Q118">
        <v>1</v>
      </c>
    </row>
    <row r="119" spans="7:17" ht="19.5" customHeight="1">
      <c r="G119" s="16" t="s">
        <v>37</v>
      </c>
      <c r="H119" s="18" t="s">
        <v>261</v>
      </c>
      <c r="I119" s="11" t="s">
        <v>678</v>
      </c>
      <c r="J119" s="11" t="s">
        <v>1</v>
      </c>
      <c r="K119" s="11" t="s">
        <v>208</v>
      </c>
      <c r="L119" s="7" t="s">
        <v>154</v>
      </c>
      <c r="M119" t="str">
        <f t="shared" si="7"/>
        <v>Văn</v>
      </c>
      <c r="O119">
        <f>VLOOKUP(G119,'Thong tin HS HK I'!L:N,3,0)</f>
        <v>4</v>
      </c>
      <c r="P119" t="str">
        <f t="shared" si="8"/>
        <v>V</v>
      </c>
      <c r="Q119">
        <v>1</v>
      </c>
    </row>
    <row r="120" spans="7:17" ht="19.5" customHeight="1">
      <c r="G120" s="16" t="s">
        <v>37</v>
      </c>
      <c r="H120" s="18" t="s">
        <v>272</v>
      </c>
      <c r="I120" s="11" t="s">
        <v>658</v>
      </c>
      <c r="J120" s="11" t="s">
        <v>1</v>
      </c>
      <c r="K120" s="11" t="s">
        <v>208</v>
      </c>
      <c r="L120" s="7" t="s">
        <v>154</v>
      </c>
      <c r="M120" t="str">
        <f t="shared" si="7"/>
        <v>Văn</v>
      </c>
      <c r="O120">
        <f>VLOOKUP(G120,'Thong tin HS HK I'!L:N,3,0)</f>
        <v>4</v>
      </c>
      <c r="P120" t="str">
        <f t="shared" si="8"/>
        <v>V</v>
      </c>
      <c r="Q120">
        <v>1</v>
      </c>
    </row>
    <row r="121" spans="7:17" ht="19.5" customHeight="1">
      <c r="G121" s="16" t="s">
        <v>37</v>
      </c>
      <c r="H121" s="18" t="s">
        <v>281</v>
      </c>
      <c r="I121" s="11" t="s">
        <v>658</v>
      </c>
      <c r="J121" s="11" t="s">
        <v>685</v>
      </c>
      <c r="K121" s="11" t="s">
        <v>208</v>
      </c>
      <c r="L121" s="7" t="s">
        <v>154</v>
      </c>
      <c r="M121" t="str">
        <f t="shared" si="7"/>
        <v>Văn</v>
      </c>
      <c r="O121">
        <f>VLOOKUP(G121,'Thong tin HS HK I'!L:N,3,0)</f>
        <v>4</v>
      </c>
      <c r="P121" t="str">
        <f t="shared" si="8"/>
        <v>V</v>
      </c>
      <c r="Q121">
        <v>1</v>
      </c>
    </row>
    <row r="122" spans="7:17" ht="19.5" customHeight="1">
      <c r="G122" s="16" t="s">
        <v>37</v>
      </c>
      <c r="H122" s="18" t="s">
        <v>288</v>
      </c>
      <c r="I122" s="11" t="s">
        <v>679</v>
      </c>
      <c r="J122" s="11" t="s">
        <v>1</v>
      </c>
      <c r="K122" s="11" t="s">
        <v>208</v>
      </c>
      <c r="L122" s="7" t="s">
        <v>154</v>
      </c>
      <c r="M122" t="str">
        <f t="shared" si="7"/>
        <v>Văn</v>
      </c>
      <c r="O122">
        <f>VLOOKUP(G122,'Thong tin HS HK I'!L:N,3,0)</f>
        <v>4</v>
      </c>
      <c r="P122" t="str">
        <f t="shared" si="8"/>
        <v>V</v>
      </c>
      <c r="Q122">
        <v>1</v>
      </c>
    </row>
    <row r="123" spans="7:17" ht="19.5" customHeight="1">
      <c r="G123" s="16" t="s">
        <v>37</v>
      </c>
      <c r="H123" s="18" t="s">
        <v>269</v>
      </c>
      <c r="I123" s="11" t="s">
        <v>655</v>
      </c>
      <c r="J123" s="11" t="s">
        <v>1</v>
      </c>
      <c r="K123" s="11" t="s">
        <v>270</v>
      </c>
      <c r="L123" s="7" t="s">
        <v>271</v>
      </c>
      <c r="M123" t="str">
        <f t="shared" si="7"/>
        <v>Văn</v>
      </c>
      <c r="O123">
        <f>VLOOKUP(G123,'Thong tin HS HK I'!L:N,3,0)</f>
        <v>4</v>
      </c>
      <c r="P123" t="str">
        <f t="shared" si="8"/>
        <v>V</v>
      </c>
      <c r="Q123">
        <v>1</v>
      </c>
    </row>
    <row r="124" spans="7:17" ht="19.5" customHeight="1">
      <c r="G124" s="16" t="s">
        <v>37</v>
      </c>
      <c r="H124" s="18" t="s">
        <v>274</v>
      </c>
      <c r="I124" s="11" t="s">
        <v>672</v>
      </c>
      <c r="J124" s="11" t="s">
        <v>1</v>
      </c>
      <c r="K124" s="11" t="s">
        <v>257</v>
      </c>
      <c r="L124" s="7" t="s">
        <v>271</v>
      </c>
      <c r="M124" t="str">
        <f t="shared" si="7"/>
        <v>Văn</v>
      </c>
      <c r="O124">
        <f>VLOOKUP(G124,'Thong tin HS HK I'!L:N,3,0)</f>
        <v>4</v>
      </c>
      <c r="P124" t="str">
        <f t="shared" si="8"/>
        <v>V</v>
      </c>
      <c r="Q124">
        <v>1</v>
      </c>
    </row>
    <row r="125" spans="7:17" ht="19.5" customHeight="1">
      <c r="G125" s="16" t="s">
        <v>37</v>
      </c>
      <c r="H125" s="18" t="s">
        <v>280</v>
      </c>
      <c r="I125" s="11" t="s">
        <v>672</v>
      </c>
      <c r="J125" s="11" t="s">
        <v>1</v>
      </c>
      <c r="K125" s="11" t="s">
        <v>208</v>
      </c>
      <c r="L125" s="7" t="s">
        <v>271</v>
      </c>
      <c r="M125" t="str">
        <f t="shared" si="7"/>
        <v>Văn</v>
      </c>
      <c r="O125">
        <f>VLOOKUP(G125,'Thong tin HS HK I'!L:N,3,0)</f>
        <v>4</v>
      </c>
      <c r="P125" t="str">
        <f t="shared" si="8"/>
        <v>V</v>
      </c>
      <c r="Q125">
        <v>1</v>
      </c>
    </row>
    <row r="126" spans="7:17" ht="19.5" customHeight="1">
      <c r="G126" s="16" t="s">
        <v>37</v>
      </c>
      <c r="H126" s="18" t="s">
        <v>291</v>
      </c>
      <c r="I126" s="11" t="s">
        <v>658</v>
      </c>
      <c r="J126" s="11" t="s">
        <v>1</v>
      </c>
      <c r="K126" s="11" t="s">
        <v>208</v>
      </c>
      <c r="L126" s="7" t="s">
        <v>271</v>
      </c>
      <c r="M126" t="str">
        <f t="shared" si="7"/>
        <v>Văn</v>
      </c>
      <c r="O126">
        <f>VLOOKUP(G126,'Thong tin HS HK I'!L:N,3,0)</f>
        <v>4</v>
      </c>
      <c r="P126" t="str">
        <f t="shared" si="8"/>
        <v>V</v>
      </c>
      <c r="Q126">
        <v>1</v>
      </c>
    </row>
    <row r="127" spans="7:17" ht="19.5" customHeight="1">
      <c r="G127" s="16" t="s">
        <v>37</v>
      </c>
      <c r="H127" s="18" t="s">
        <v>296</v>
      </c>
      <c r="I127" s="11" t="s">
        <v>658</v>
      </c>
      <c r="J127" s="11" t="s">
        <v>1</v>
      </c>
      <c r="K127" s="11" t="s">
        <v>208</v>
      </c>
      <c r="L127" s="21" t="s">
        <v>320</v>
      </c>
      <c r="M127" t="str">
        <f t="shared" si="7"/>
        <v>Văn Sử</v>
      </c>
      <c r="O127">
        <f>VLOOKUP(G127,'Thong tin HS HK I'!L:N,3,0)</f>
        <v>4</v>
      </c>
      <c r="P127" t="str">
        <f t="shared" si="8"/>
        <v>V</v>
      </c>
      <c r="Q127">
        <v>1</v>
      </c>
    </row>
    <row r="128" spans="7:17" ht="19.5" customHeight="1">
      <c r="G128" s="16" t="s">
        <v>37</v>
      </c>
      <c r="H128" s="18" t="s">
        <v>297</v>
      </c>
      <c r="I128" s="11" t="s">
        <v>671</v>
      </c>
      <c r="J128" s="11" t="s">
        <v>1</v>
      </c>
      <c r="K128" s="11" t="s">
        <v>208</v>
      </c>
      <c r="L128" s="21" t="s">
        <v>320</v>
      </c>
      <c r="M128" t="str">
        <f t="shared" si="7"/>
        <v>Văn Sử</v>
      </c>
      <c r="O128">
        <f>VLOOKUP(G128,'Thong tin HS HK I'!L:N,3,0)</f>
        <v>4</v>
      </c>
      <c r="P128" t="str">
        <f t="shared" si="8"/>
        <v>V</v>
      </c>
      <c r="Q128">
        <v>1</v>
      </c>
    </row>
    <row r="129" spans="7:17" ht="19.5" customHeight="1">
      <c r="G129" s="16" t="s">
        <v>37</v>
      </c>
      <c r="H129" s="18" t="s">
        <v>266</v>
      </c>
      <c r="I129" s="11" t="s">
        <v>666</v>
      </c>
      <c r="J129" s="11" t="s">
        <v>1</v>
      </c>
      <c r="K129" s="11" t="s">
        <v>208</v>
      </c>
      <c r="L129" s="21" t="s">
        <v>320</v>
      </c>
      <c r="M129" t="str">
        <f t="shared" si="7"/>
        <v>Văn Sử</v>
      </c>
      <c r="O129">
        <f>VLOOKUP(G129,'Thong tin HS HK I'!L:N,3,0)</f>
        <v>4</v>
      </c>
      <c r="P129" t="str">
        <f t="shared" si="8"/>
        <v>V</v>
      </c>
      <c r="Q129">
        <v>1</v>
      </c>
    </row>
    <row r="130" spans="7:17" ht="19.5" customHeight="1">
      <c r="G130" s="16" t="s">
        <v>37</v>
      </c>
      <c r="H130" s="18" t="s">
        <v>278</v>
      </c>
      <c r="I130" s="11" t="s">
        <v>677</v>
      </c>
      <c r="J130" s="11" t="s">
        <v>1</v>
      </c>
      <c r="K130" s="11" t="s">
        <v>184</v>
      </c>
      <c r="L130" s="7" t="s">
        <v>279</v>
      </c>
      <c r="M130" t="s">
        <v>702</v>
      </c>
      <c r="O130">
        <f>VLOOKUP(G130,'Thong tin HS HK I'!L:N,3,0)</f>
        <v>4</v>
      </c>
      <c r="P130" t="str">
        <f t="shared" si="8"/>
        <v>z</v>
      </c>
      <c r="Q130">
        <v>1</v>
      </c>
    </row>
    <row r="131" spans="7:17" ht="19.5" customHeight="1">
      <c r="G131" s="16" t="s">
        <v>37</v>
      </c>
      <c r="H131" s="18" t="s">
        <v>303</v>
      </c>
      <c r="I131" s="11" t="s">
        <v>662</v>
      </c>
      <c r="J131" s="11" t="s">
        <v>1</v>
      </c>
      <c r="K131" s="8" t="s">
        <v>249</v>
      </c>
      <c r="L131" s="7" t="s">
        <v>250</v>
      </c>
      <c r="M131" t="s">
        <v>702</v>
      </c>
      <c r="O131">
        <f>VLOOKUP(G131,'Thong tin HS HK I'!L:N,3,0)</f>
        <v>4</v>
      </c>
      <c r="P131" t="str">
        <f t="shared" si="8"/>
        <v>z</v>
      </c>
      <c r="Q131">
        <v>1</v>
      </c>
    </row>
    <row r="132" spans="7:16" ht="19.5" customHeight="1">
      <c r="G132" s="9" t="s">
        <v>39</v>
      </c>
      <c r="H132" s="18" t="s">
        <v>306</v>
      </c>
      <c r="I132" s="11" t="s">
        <v>682</v>
      </c>
      <c r="J132" s="11" t="s">
        <v>685</v>
      </c>
      <c r="K132" s="11" t="s">
        <v>150</v>
      </c>
      <c r="L132" s="7" t="s">
        <v>696</v>
      </c>
      <c r="M132" t="str">
        <f>TRIM(RIGHT(L132,LEN(L132)-4))</f>
        <v>Lí</v>
      </c>
      <c r="N132">
        <v>1</v>
      </c>
      <c r="O132">
        <f>VLOOKUP(G132,'Thong tin HS HK I'!L:N,3,0)</f>
        <v>5</v>
      </c>
      <c r="P132" t="str">
        <f t="shared" si="8"/>
        <v>L</v>
      </c>
    </row>
    <row r="133" spans="7:15" ht="19.5" customHeight="1">
      <c r="G133" s="18" t="s">
        <v>39</v>
      </c>
      <c r="H133" s="38" t="s">
        <v>646</v>
      </c>
      <c r="I133" s="35">
        <v>1979</v>
      </c>
      <c r="J133" s="35" t="s">
        <v>685</v>
      </c>
      <c r="K133" s="35" t="s">
        <v>153</v>
      </c>
      <c r="L133" s="38" t="s">
        <v>271</v>
      </c>
      <c r="M133" s="67" t="s">
        <v>90</v>
      </c>
      <c r="N133">
        <v>2</v>
      </c>
      <c r="O133">
        <f>VLOOKUP(G133,'Thong tin HS HK I'!L:N,3,0)</f>
        <v>5</v>
      </c>
    </row>
    <row r="134" spans="7:16" ht="19.5" customHeight="1">
      <c r="G134" s="51" t="s">
        <v>39</v>
      </c>
      <c r="H134" s="18" t="s">
        <v>324</v>
      </c>
      <c r="I134" s="11" t="s">
        <v>655</v>
      </c>
      <c r="J134" s="11" t="s">
        <v>1</v>
      </c>
      <c r="K134" s="8" t="s">
        <v>156</v>
      </c>
      <c r="L134" s="7" t="s">
        <v>445</v>
      </c>
      <c r="M134" t="str">
        <f aca="true" t="shared" si="9" ref="M134:M142">TRIM(RIGHT(L134,LEN(L134)-4))</f>
        <v>Anh</v>
      </c>
      <c r="O134">
        <f>VLOOKUP(G134,'Thong tin HS HK I'!L:N,3,0)</f>
        <v>5</v>
      </c>
      <c r="P134" t="str">
        <f aca="true" t="shared" si="10" ref="P134:P197">LEFT(M134,1)</f>
        <v>A</v>
      </c>
    </row>
    <row r="135" spans="7:16" ht="19.5" customHeight="1">
      <c r="G135" s="9" t="s">
        <v>39</v>
      </c>
      <c r="H135" s="18" t="s">
        <v>312</v>
      </c>
      <c r="I135" s="11" t="s">
        <v>662</v>
      </c>
      <c r="J135" s="11" t="s">
        <v>1</v>
      </c>
      <c r="K135" s="8" t="s">
        <v>156</v>
      </c>
      <c r="L135" s="7" t="s">
        <v>445</v>
      </c>
      <c r="M135" t="str">
        <f t="shared" si="9"/>
        <v>Anh</v>
      </c>
      <c r="O135">
        <f>VLOOKUP(G135,'Thong tin HS HK I'!L:N,3,0)</f>
        <v>5</v>
      </c>
      <c r="P135" t="str">
        <f t="shared" si="10"/>
        <v>A</v>
      </c>
    </row>
    <row r="136" spans="7:16" ht="19.5" customHeight="1">
      <c r="G136" s="9" t="s">
        <v>39</v>
      </c>
      <c r="H136" s="18" t="s">
        <v>337</v>
      </c>
      <c r="I136" s="11" t="s">
        <v>659</v>
      </c>
      <c r="J136" s="11" t="s">
        <v>1</v>
      </c>
      <c r="K136" s="8" t="s">
        <v>156</v>
      </c>
      <c r="L136" s="7" t="s">
        <v>637</v>
      </c>
      <c r="M136" t="str">
        <f t="shared" si="9"/>
        <v>Anh</v>
      </c>
      <c r="O136">
        <f>VLOOKUP(G136,'Thong tin HS HK I'!L:N,3,0)</f>
        <v>5</v>
      </c>
      <c r="P136" t="str">
        <f t="shared" si="10"/>
        <v>A</v>
      </c>
    </row>
    <row r="137" spans="7:16" ht="19.5" customHeight="1">
      <c r="G137" s="9" t="s">
        <v>39</v>
      </c>
      <c r="H137" s="18" t="s">
        <v>317</v>
      </c>
      <c r="I137" s="11" t="s">
        <v>671</v>
      </c>
      <c r="J137" s="11" t="s">
        <v>685</v>
      </c>
      <c r="K137" s="8" t="s">
        <v>156</v>
      </c>
      <c r="L137" s="7" t="s">
        <v>318</v>
      </c>
      <c r="M137" t="str">
        <f t="shared" si="9"/>
        <v>Hoá sinh</v>
      </c>
      <c r="O137">
        <f>VLOOKUP(G137,'Thong tin HS HK I'!L:N,3,0)</f>
        <v>5</v>
      </c>
      <c r="P137" t="str">
        <f t="shared" si="10"/>
        <v>H</v>
      </c>
    </row>
    <row r="138" spans="7:16" ht="19.5" customHeight="1">
      <c r="G138" s="9" t="s">
        <v>39</v>
      </c>
      <c r="H138" s="18" t="s">
        <v>307</v>
      </c>
      <c r="I138" s="11" t="s">
        <v>656</v>
      </c>
      <c r="J138" s="11" t="s">
        <v>1</v>
      </c>
      <c r="K138" s="8" t="s">
        <v>156</v>
      </c>
      <c r="L138" s="7" t="s">
        <v>193</v>
      </c>
      <c r="M138" t="str">
        <f t="shared" si="9"/>
        <v>Sinh</v>
      </c>
      <c r="O138">
        <f>VLOOKUP(G138,'Thong tin HS HK I'!L:N,3,0)</f>
        <v>5</v>
      </c>
      <c r="P138" t="str">
        <f t="shared" si="10"/>
        <v>S</v>
      </c>
    </row>
    <row r="139" spans="7:16" ht="19.5" customHeight="1">
      <c r="G139" s="9" t="s">
        <v>39</v>
      </c>
      <c r="H139" s="18" t="s">
        <v>322</v>
      </c>
      <c r="I139" s="11" t="s">
        <v>670</v>
      </c>
      <c r="J139" s="11" t="s">
        <v>1</v>
      </c>
      <c r="K139" s="8" t="s">
        <v>156</v>
      </c>
      <c r="L139" s="7" t="s">
        <v>159</v>
      </c>
      <c r="M139" t="str">
        <f t="shared" si="9"/>
        <v>Sinh Kỹ</v>
      </c>
      <c r="O139">
        <f>VLOOKUP(G139,'Thong tin HS HK I'!L:N,3,0)</f>
        <v>5</v>
      </c>
      <c r="P139" t="str">
        <f t="shared" si="10"/>
        <v>S</v>
      </c>
    </row>
    <row r="140" spans="7:16" ht="19.5" customHeight="1">
      <c r="G140" s="9" t="s">
        <v>39</v>
      </c>
      <c r="H140" s="18" t="s">
        <v>323</v>
      </c>
      <c r="I140" s="11" t="s">
        <v>651</v>
      </c>
      <c r="J140" s="11" t="s">
        <v>1</v>
      </c>
      <c r="K140" s="8" t="s">
        <v>156</v>
      </c>
      <c r="L140" s="7" t="s">
        <v>159</v>
      </c>
      <c r="M140" t="str">
        <f t="shared" si="9"/>
        <v>Sinh Kỹ</v>
      </c>
      <c r="O140">
        <f>VLOOKUP(G140,'Thong tin HS HK I'!L:N,3,0)</f>
        <v>5</v>
      </c>
      <c r="P140" t="str">
        <f t="shared" si="10"/>
        <v>S</v>
      </c>
    </row>
    <row r="141" spans="7:16" ht="19.5" customHeight="1">
      <c r="G141" s="9" t="s">
        <v>39</v>
      </c>
      <c r="H141" s="18" t="s">
        <v>313</v>
      </c>
      <c r="I141" s="11" t="s">
        <v>656</v>
      </c>
      <c r="J141" s="11" t="s">
        <v>1</v>
      </c>
      <c r="K141" s="8" t="s">
        <v>156</v>
      </c>
      <c r="L141" s="7" t="s">
        <v>157</v>
      </c>
      <c r="M141" t="str">
        <f t="shared" si="9"/>
        <v>Sử</v>
      </c>
      <c r="O141">
        <f>VLOOKUP(G141,'Thong tin HS HK I'!L:N,3,0)</f>
        <v>5</v>
      </c>
      <c r="P141" t="str">
        <f t="shared" si="10"/>
        <v>S</v>
      </c>
    </row>
    <row r="142" spans="7:16" ht="19.5" customHeight="1">
      <c r="G142" s="9" t="s">
        <v>39</v>
      </c>
      <c r="H142" s="18" t="s">
        <v>334</v>
      </c>
      <c r="I142" s="11" t="s">
        <v>651</v>
      </c>
      <c r="J142" s="11" t="s">
        <v>1</v>
      </c>
      <c r="K142" s="8" t="s">
        <v>156</v>
      </c>
      <c r="L142" s="7" t="s">
        <v>157</v>
      </c>
      <c r="M142" t="str">
        <f t="shared" si="9"/>
        <v>Sử</v>
      </c>
      <c r="O142">
        <f>VLOOKUP(G142,'Thong tin HS HK I'!L:N,3,0)</f>
        <v>5</v>
      </c>
      <c r="P142" t="str">
        <f t="shared" si="10"/>
        <v>S</v>
      </c>
    </row>
    <row r="143" spans="7:16" ht="19.5" customHeight="1">
      <c r="G143" s="9" t="s">
        <v>39</v>
      </c>
      <c r="H143" s="18" t="s">
        <v>339</v>
      </c>
      <c r="I143" s="11" t="s">
        <v>653</v>
      </c>
      <c r="J143" s="11" t="s">
        <v>1</v>
      </c>
      <c r="K143" s="8" t="s">
        <v>156</v>
      </c>
      <c r="L143" s="7" t="s">
        <v>642</v>
      </c>
      <c r="M143" t="s">
        <v>99</v>
      </c>
      <c r="O143">
        <f>VLOOKUP(G143,'Thong tin HS HK I'!L:N,3,0)</f>
        <v>5</v>
      </c>
      <c r="P143" t="str">
        <f t="shared" si="10"/>
        <v>T</v>
      </c>
    </row>
    <row r="144" spans="7:16" ht="19.5" customHeight="1">
      <c r="G144" s="9" t="s">
        <v>39</v>
      </c>
      <c r="H144" s="18" t="s">
        <v>335</v>
      </c>
      <c r="I144" s="11" t="s">
        <v>657</v>
      </c>
      <c r="J144" s="11" t="s">
        <v>1</v>
      </c>
      <c r="K144" s="8" t="s">
        <v>156</v>
      </c>
      <c r="L144" s="7" t="s">
        <v>283</v>
      </c>
      <c r="M144" t="str">
        <f aca="true" t="shared" si="11" ref="M144:M165">TRIM(RIGHT(L144,LEN(L144)-4))</f>
        <v>Toán</v>
      </c>
      <c r="O144">
        <f>VLOOKUP(G144,'Thong tin HS HK I'!L:N,3,0)</f>
        <v>5</v>
      </c>
      <c r="P144" t="str">
        <f t="shared" si="10"/>
        <v>T</v>
      </c>
    </row>
    <row r="145" spans="7:16" ht="19.5" customHeight="1">
      <c r="G145" s="9" t="s">
        <v>39</v>
      </c>
      <c r="H145" s="18" t="s">
        <v>314</v>
      </c>
      <c r="I145" s="11" t="s">
        <v>672</v>
      </c>
      <c r="J145" s="11" t="s">
        <v>685</v>
      </c>
      <c r="K145" s="8" t="s">
        <v>156</v>
      </c>
      <c r="L145" s="7" t="s">
        <v>187</v>
      </c>
      <c r="M145" t="str">
        <f t="shared" si="11"/>
        <v>Toán</v>
      </c>
      <c r="O145">
        <f>VLOOKUP(G145,'Thong tin HS HK I'!L:N,3,0)</f>
        <v>5</v>
      </c>
      <c r="P145" t="str">
        <f t="shared" si="10"/>
        <v>T</v>
      </c>
    </row>
    <row r="146" spans="7:16" ht="19.5" customHeight="1">
      <c r="G146" s="9" t="s">
        <v>39</v>
      </c>
      <c r="H146" s="18" t="s">
        <v>338</v>
      </c>
      <c r="I146" s="11" t="s">
        <v>653</v>
      </c>
      <c r="J146" s="11" t="s">
        <v>685</v>
      </c>
      <c r="K146" s="8" t="s">
        <v>156</v>
      </c>
      <c r="L146" s="7" t="s">
        <v>151</v>
      </c>
      <c r="M146" t="str">
        <f t="shared" si="11"/>
        <v>Toán</v>
      </c>
      <c r="O146">
        <f>VLOOKUP(G146,'Thong tin HS HK I'!L:N,3,0)</f>
        <v>5</v>
      </c>
      <c r="P146" t="str">
        <f t="shared" si="10"/>
        <v>T</v>
      </c>
    </row>
    <row r="147" spans="7:16" ht="19.5" customHeight="1">
      <c r="G147" s="9" t="s">
        <v>39</v>
      </c>
      <c r="H147" s="18" t="s">
        <v>309</v>
      </c>
      <c r="I147" s="11" t="s">
        <v>666</v>
      </c>
      <c r="J147" s="11" t="s">
        <v>1</v>
      </c>
      <c r="K147" s="8" t="s">
        <v>156</v>
      </c>
      <c r="L147" s="7" t="s">
        <v>310</v>
      </c>
      <c r="M147" t="str">
        <f t="shared" si="11"/>
        <v>Toán Lý</v>
      </c>
      <c r="O147">
        <f>VLOOKUP(G147,'Thong tin HS HK I'!L:N,3,0)</f>
        <v>5</v>
      </c>
      <c r="P147" t="str">
        <f t="shared" si="10"/>
        <v>T</v>
      </c>
    </row>
    <row r="148" spans="7:16" ht="19.5" customHeight="1">
      <c r="G148" s="9" t="s">
        <v>39</v>
      </c>
      <c r="H148" s="18" t="s">
        <v>237</v>
      </c>
      <c r="I148" s="11" t="s">
        <v>658</v>
      </c>
      <c r="J148" s="11" t="s">
        <v>1</v>
      </c>
      <c r="K148" s="8" t="s">
        <v>156</v>
      </c>
      <c r="L148" s="7" t="s">
        <v>310</v>
      </c>
      <c r="M148" t="str">
        <f t="shared" si="11"/>
        <v>Toán Lý</v>
      </c>
      <c r="O148">
        <f>VLOOKUP(G148,'Thong tin HS HK I'!L:N,3,0)</f>
        <v>5</v>
      </c>
      <c r="P148" t="str">
        <f t="shared" si="10"/>
        <v>T</v>
      </c>
    </row>
    <row r="149" spans="7:16" ht="19.5" customHeight="1">
      <c r="G149" s="51" t="s">
        <v>39</v>
      </c>
      <c r="H149" s="18" t="s">
        <v>326</v>
      </c>
      <c r="I149" s="11" t="s">
        <v>671</v>
      </c>
      <c r="J149" s="11" t="s">
        <v>1</v>
      </c>
      <c r="K149" s="8" t="s">
        <v>156</v>
      </c>
      <c r="L149" s="7" t="s">
        <v>310</v>
      </c>
      <c r="M149" t="str">
        <f t="shared" si="11"/>
        <v>Toán Lý</v>
      </c>
      <c r="O149">
        <f>VLOOKUP(G149,'Thong tin HS HK I'!L:N,3,0)</f>
        <v>5</v>
      </c>
      <c r="P149" t="str">
        <f t="shared" si="10"/>
        <v>T</v>
      </c>
    </row>
    <row r="150" spans="7:16" ht="19.5" customHeight="1">
      <c r="G150" s="9" t="s">
        <v>39</v>
      </c>
      <c r="H150" s="18" t="s">
        <v>331</v>
      </c>
      <c r="I150" s="11" t="s">
        <v>674</v>
      </c>
      <c r="J150" s="11" t="s">
        <v>1</v>
      </c>
      <c r="K150" s="8" t="s">
        <v>156</v>
      </c>
      <c r="L150" s="7" t="s">
        <v>310</v>
      </c>
      <c r="M150" t="str">
        <f t="shared" si="11"/>
        <v>Toán Lý</v>
      </c>
      <c r="O150">
        <f>VLOOKUP(G150,'Thong tin HS HK I'!L:N,3,0)</f>
        <v>5</v>
      </c>
      <c r="P150" t="str">
        <f t="shared" si="10"/>
        <v>T</v>
      </c>
    </row>
    <row r="151" spans="7:16" ht="19.5" customHeight="1">
      <c r="G151" s="9" t="s">
        <v>39</v>
      </c>
      <c r="H151" s="18" t="s">
        <v>330</v>
      </c>
      <c r="I151" s="11" t="s">
        <v>674</v>
      </c>
      <c r="J151" s="11" t="s">
        <v>1</v>
      </c>
      <c r="K151" s="8" t="s">
        <v>156</v>
      </c>
      <c r="L151" s="7" t="s">
        <v>325</v>
      </c>
      <c r="M151" t="str">
        <f t="shared" si="11"/>
        <v>Toán Lý</v>
      </c>
      <c r="O151">
        <f>VLOOKUP(G151,'Thong tin HS HK I'!L:N,3,0)</f>
        <v>5</v>
      </c>
      <c r="P151" t="str">
        <f t="shared" si="10"/>
        <v>T</v>
      </c>
    </row>
    <row r="152" spans="7:16" ht="19.5" customHeight="1">
      <c r="G152" s="9" t="s">
        <v>39</v>
      </c>
      <c r="H152" s="18" t="s">
        <v>311</v>
      </c>
      <c r="I152" s="11" t="s">
        <v>653</v>
      </c>
      <c r="J152" s="11" t="s">
        <v>1</v>
      </c>
      <c r="K152" s="8" t="s">
        <v>156</v>
      </c>
      <c r="L152" s="7" t="s">
        <v>644</v>
      </c>
      <c r="M152" t="str">
        <f t="shared" si="11"/>
        <v>Trung</v>
      </c>
      <c r="O152">
        <f>VLOOKUP(G152,'Thong tin HS HK I'!L:N,3,0)</f>
        <v>5</v>
      </c>
      <c r="P152" t="str">
        <f t="shared" si="10"/>
        <v>T</v>
      </c>
    </row>
    <row r="153" spans="7:16" ht="19.5" customHeight="1">
      <c r="G153" s="9" t="s">
        <v>39</v>
      </c>
      <c r="H153" s="18" t="s">
        <v>321</v>
      </c>
      <c r="I153" s="11" t="s">
        <v>671</v>
      </c>
      <c r="J153" s="11" t="s">
        <v>1</v>
      </c>
      <c r="K153" s="8" t="s">
        <v>156</v>
      </c>
      <c r="L153" s="7" t="s">
        <v>644</v>
      </c>
      <c r="M153" t="str">
        <f t="shared" si="11"/>
        <v>Trung</v>
      </c>
      <c r="O153">
        <f>VLOOKUP(G153,'Thong tin HS HK I'!L:N,3,0)</f>
        <v>5</v>
      </c>
      <c r="P153" t="str">
        <f t="shared" si="10"/>
        <v>T</v>
      </c>
    </row>
    <row r="154" spans="7:16" ht="19.5" customHeight="1">
      <c r="G154" s="9" t="s">
        <v>39</v>
      </c>
      <c r="H154" s="18" t="s">
        <v>308</v>
      </c>
      <c r="I154" s="11" t="s">
        <v>674</v>
      </c>
      <c r="J154" s="11" t="s">
        <v>1</v>
      </c>
      <c r="K154" s="8" t="s">
        <v>156</v>
      </c>
      <c r="L154" s="7" t="s">
        <v>154</v>
      </c>
      <c r="M154" t="str">
        <f t="shared" si="11"/>
        <v>Văn</v>
      </c>
      <c r="O154">
        <f>VLOOKUP(G154,'Thong tin HS HK I'!L:N,3,0)</f>
        <v>5</v>
      </c>
      <c r="P154" t="str">
        <f t="shared" si="10"/>
        <v>V</v>
      </c>
    </row>
    <row r="155" spans="7:16" ht="19.5" customHeight="1">
      <c r="G155" s="9" t="s">
        <v>39</v>
      </c>
      <c r="H155" s="18" t="s">
        <v>328</v>
      </c>
      <c r="I155" s="11" t="s">
        <v>655</v>
      </c>
      <c r="J155" s="11" t="s">
        <v>1</v>
      </c>
      <c r="K155" s="8" t="s">
        <v>156</v>
      </c>
      <c r="L155" s="7" t="s">
        <v>154</v>
      </c>
      <c r="M155" t="str">
        <f t="shared" si="11"/>
        <v>Văn</v>
      </c>
      <c r="O155">
        <f>VLOOKUP(G155,'Thong tin HS HK I'!L:N,3,0)</f>
        <v>5</v>
      </c>
      <c r="P155" t="str">
        <f t="shared" si="10"/>
        <v>V</v>
      </c>
    </row>
    <row r="156" spans="7:16" ht="19.5" customHeight="1">
      <c r="G156" s="9" t="s">
        <v>39</v>
      </c>
      <c r="H156" s="18" t="s">
        <v>315</v>
      </c>
      <c r="I156" s="11" t="s">
        <v>671</v>
      </c>
      <c r="J156" s="11" t="s">
        <v>1</v>
      </c>
      <c r="K156" s="8" t="s">
        <v>156</v>
      </c>
      <c r="L156" s="7" t="s">
        <v>179</v>
      </c>
      <c r="M156" t="str">
        <f t="shared" si="11"/>
        <v>Văn</v>
      </c>
      <c r="O156">
        <f>VLOOKUP(G156,'Thong tin HS HK I'!L:N,3,0)</f>
        <v>5</v>
      </c>
      <c r="P156" t="str">
        <f t="shared" si="10"/>
        <v>V</v>
      </c>
    </row>
    <row r="157" spans="7:16" ht="19.5" customHeight="1">
      <c r="G157" s="9" t="s">
        <v>39</v>
      </c>
      <c r="H157" s="18" t="s">
        <v>316</v>
      </c>
      <c r="I157" s="11" t="s">
        <v>677</v>
      </c>
      <c r="J157" s="11" t="s">
        <v>1</v>
      </c>
      <c r="K157" s="8" t="s">
        <v>156</v>
      </c>
      <c r="L157" s="7" t="s">
        <v>707</v>
      </c>
      <c r="M157" t="str">
        <f t="shared" si="11"/>
        <v>Văn Giáo</v>
      </c>
      <c r="O157">
        <f>VLOOKUP(G157,'Thong tin HS HK I'!L:N,3,0)</f>
        <v>5</v>
      </c>
      <c r="P157" t="str">
        <f t="shared" si="10"/>
        <v>V</v>
      </c>
    </row>
    <row r="158" spans="7:16" ht="19.5" customHeight="1">
      <c r="G158" s="9" t="s">
        <v>39</v>
      </c>
      <c r="H158" s="18" t="s">
        <v>340</v>
      </c>
      <c r="I158" s="11" t="s">
        <v>658</v>
      </c>
      <c r="J158" s="11" t="s">
        <v>1</v>
      </c>
      <c r="K158" s="8" t="s">
        <v>156</v>
      </c>
      <c r="L158" s="7" t="s">
        <v>707</v>
      </c>
      <c r="M158" t="str">
        <f t="shared" si="11"/>
        <v>Văn Giáo</v>
      </c>
      <c r="O158">
        <f>VLOOKUP(G158,'Thong tin HS HK I'!L:N,3,0)</f>
        <v>5</v>
      </c>
      <c r="P158" t="str">
        <f t="shared" si="10"/>
        <v>V</v>
      </c>
    </row>
    <row r="159" spans="7:16" ht="19.5" customHeight="1">
      <c r="G159" s="9" t="s">
        <v>39</v>
      </c>
      <c r="H159" s="18" t="s">
        <v>319</v>
      </c>
      <c r="I159" s="11" t="s">
        <v>681</v>
      </c>
      <c r="J159" s="11" t="s">
        <v>1</v>
      </c>
      <c r="K159" s="8" t="s">
        <v>156</v>
      </c>
      <c r="L159" s="7" t="s">
        <v>320</v>
      </c>
      <c r="M159" t="str">
        <f t="shared" si="11"/>
        <v>Văn Sử</v>
      </c>
      <c r="O159">
        <f>VLOOKUP(G159,'Thong tin HS HK I'!L:N,3,0)</f>
        <v>5</v>
      </c>
      <c r="P159" t="str">
        <f t="shared" si="10"/>
        <v>V</v>
      </c>
    </row>
    <row r="160" spans="7:16" ht="19.5" customHeight="1">
      <c r="G160" s="9" t="s">
        <v>39</v>
      </c>
      <c r="H160" s="18" t="s">
        <v>327</v>
      </c>
      <c r="I160" s="11" t="s">
        <v>654</v>
      </c>
      <c r="J160" s="11" t="s">
        <v>1</v>
      </c>
      <c r="K160" s="8" t="s">
        <v>156</v>
      </c>
      <c r="L160" s="7" t="s">
        <v>320</v>
      </c>
      <c r="M160" t="str">
        <f t="shared" si="11"/>
        <v>Văn Sử</v>
      </c>
      <c r="O160">
        <f>VLOOKUP(G160,'Thong tin HS HK I'!L:N,3,0)</f>
        <v>5</v>
      </c>
      <c r="P160" t="str">
        <f t="shared" si="10"/>
        <v>V</v>
      </c>
    </row>
    <row r="161" spans="7:16" ht="19.5" customHeight="1">
      <c r="G161" s="9" t="s">
        <v>39</v>
      </c>
      <c r="H161" s="18" t="s">
        <v>329</v>
      </c>
      <c r="I161" s="11" t="s">
        <v>654</v>
      </c>
      <c r="J161" s="11" t="s">
        <v>1</v>
      </c>
      <c r="K161" s="8" t="s">
        <v>156</v>
      </c>
      <c r="L161" s="7" t="s">
        <v>320</v>
      </c>
      <c r="M161" t="str">
        <f t="shared" si="11"/>
        <v>Văn Sử</v>
      </c>
      <c r="O161">
        <f>VLOOKUP(G161,'Thong tin HS HK I'!L:N,3,0)</f>
        <v>5</v>
      </c>
      <c r="P161" t="str">
        <f t="shared" si="10"/>
        <v>V</v>
      </c>
    </row>
    <row r="162" spans="7:16" ht="19.5" customHeight="1">
      <c r="G162" s="9" t="s">
        <v>39</v>
      </c>
      <c r="H162" s="18" t="s">
        <v>332</v>
      </c>
      <c r="I162" s="11" t="s">
        <v>654</v>
      </c>
      <c r="J162" s="11" t="s">
        <v>1</v>
      </c>
      <c r="K162" s="8" t="s">
        <v>156</v>
      </c>
      <c r="L162" s="7" t="s">
        <v>320</v>
      </c>
      <c r="M162" t="str">
        <f t="shared" si="11"/>
        <v>Văn Sử</v>
      </c>
      <c r="O162">
        <f>VLOOKUP(G162,'Thong tin HS HK I'!L:N,3,0)</f>
        <v>5</v>
      </c>
      <c r="P162" t="str">
        <f t="shared" si="10"/>
        <v>V</v>
      </c>
    </row>
    <row r="163" spans="7:16" ht="19.5" customHeight="1">
      <c r="G163" s="9" t="s">
        <v>39</v>
      </c>
      <c r="H163" s="18" t="s">
        <v>333</v>
      </c>
      <c r="I163" s="11" t="s">
        <v>653</v>
      </c>
      <c r="J163" s="11" t="s">
        <v>685</v>
      </c>
      <c r="K163" s="8" t="s">
        <v>156</v>
      </c>
      <c r="L163" s="7" t="s">
        <v>320</v>
      </c>
      <c r="M163" t="str">
        <f t="shared" si="11"/>
        <v>Văn Sử</v>
      </c>
      <c r="O163">
        <f>VLOOKUP(G163,'Thong tin HS HK I'!L:N,3,0)</f>
        <v>5</v>
      </c>
      <c r="P163" t="str">
        <f t="shared" si="10"/>
        <v>V</v>
      </c>
    </row>
    <row r="164" spans="7:16" ht="19.5" customHeight="1">
      <c r="G164" s="9" t="s">
        <v>39</v>
      </c>
      <c r="H164" s="18" t="s">
        <v>336</v>
      </c>
      <c r="I164" s="11" t="s">
        <v>654</v>
      </c>
      <c r="J164" s="11" t="s">
        <v>1</v>
      </c>
      <c r="K164" s="8" t="s">
        <v>156</v>
      </c>
      <c r="L164" s="7" t="s">
        <v>320</v>
      </c>
      <c r="M164" t="str">
        <f t="shared" si="11"/>
        <v>Văn Sử</v>
      </c>
      <c r="O164">
        <f>VLOOKUP(G164,'Thong tin HS HK I'!L:N,3,0)</f>
        <v>5</v>
      </c>
      <c r="P164" t="str">
        <f t="shared" si="10"/>
        <v>V</v>
      </c>
    </row>
    <row r="165" spans="7:16" ht="19.5" customHeight="1">
      <c r="G165" s="9" t="s">
        <v>39</v>
      </c>
      <c r="H165" s="18" t="s">
        <v>341</v>
      </c>
      <c r="I165" s="11" t="s">
        <v>653</v>
      </c>
      <c r="J165" s="11" t="s">
        <v>1</v>
      </c>
      <c r="K165" s="8" t="s">
        <v>156</v>
      </c>
      <c r="L165" s="7" t="s">
        <v>320</v>
      </c>
      <c r="M165" t="str">
        <f t="shared" si="11"/>
        <v>Văn Sử</v>
      </c>
      <c r="O165">
        <f>VLOOKUP(G165,'Thong tin HS HK I'!L:N,3,0)</f>
        <v>5</v>
      </c>
      <c r="P165" t="str">
        <f t="shared" si="10"/>
        <v>V</v>
      </c>
    </row>
    <row r="166" spans="7:16" ht="19.5" customHeight="1">
      <c r="G166" s="9" t="s">
        <v>39</v>
      </c>
      <c r="H166" s="18" t="s">
        <v>342</v>
      </c>
      <c r="I166" s="11" t="s">
        <v>653</v>
      </c>
      <c r="J166" s="11" t="s">
        <v>1</v>
      </c>
      <c r="K166" s="11" t="s">
        <v>343</v>
      </c>
      <c r="L166" s="7" t="s">
        <v>182</v>
      </c>
      <c r="M166" t="s">
        <v>702</v>
      </c>
      <c r="O166">
        <f>VLOOKUP(G166,'Thong tin HS HK I'!L:N,3,0)</f>
        <v>5</v>
      </c>
      <c r="P166" t="str">
        <f t="shared" si="10"/>
        <v>z</v>
      </c>
    </row>
    <row r="167" spans="7:16" ht="19.5" customHeight="1">
      <c r="G167" s="7" t="s">
        <v>41</v>
      </c>
      <c r="H167" s="18" t="s">
        <v>345</v>
      </c>
      <c r="I167" s="11" t="s">
        <v>664</v>
      </c>
      <c r="J167" s="11" t="s">
        <v>685</v>
      </c>
      <c r="K167" s="35" t="s">
        <v>346</v>
      </c>
      <c r="L167" s="7" t="s">
        <v>187</v>
      </c>
      <c r="M167" t="str">
        <f aca="true" t="shared" si="12" ref="M167:M200">TRIM(RIGHT(L167,LEN(L167)-4))</f>
        <v>Toán</v>
      </c>
      <c r="N167">
        <v>1</v>
      </c>
      <c r="O167">
        <f>VLOOKUP(G167,'Thong tin HS HK I'!L:N,3,0)</f>
        <v>6</v>
      </c>
      <c r="P167" t="str">
        <f t="shared" si="10"/>
        <v>T</v>
      </c>
    </row>
    <row r="168" spans="7:16" ht="19.5" customHeight="1">
      <c r="G168" s="7" t="s">
        <v>41</v>
      </c>
      <c r="H168" s="18" t="s">
        <v>347</v>
      </c>
      <c r="I168" s="11" t="s">
        <v>665</v>
      </c>
      <c r="J168" s="11" t="s">
        <v>685</v>
      </c>
      <c r="K168" s="11" t="s">
        <v>153</v>
      </c>
      <c r="L168" s="7" t="s">
        <v>187</v>
      </c>
      <c r="M168" t="str">
        <f t="shared" si="12"/>
        <v>Toán</v>
      </c>
      <c r="N168">
        <v>2</v>
      </c>
      <c r="O168">
        <f>VLOOKUP(G168,'Thong tin HS HK I'!L:N,3,0)</f>
        <v>6</v>
      </c>
      <c r="P168" t="str">
        <f t="shared" si="10"/>
        <v>T</v>
      </c>
    </row>
    <row r="169" spans="7:16" ht="19.5" customHeight="1">
      <c r="G169" s="7" t="s">
        <v>41</v>
      </c>
      <c r="H169" s="18" t="s">
        <v>355</v>
      </c>
      <c r="I169" s="11" t="s">
        <v>653</v>
      </c>
      <c r="J169" s="11" t="s">
        <v>1</v>
      </c>
      <c r="K169" s="11" t="s">
        <v>156</v>
      </c>
      <c r="L169" s="7" t="s">
        <v>445</v>
      </c>
      <c r="M169" t="str">
        <f t="shared" si="12"/>
        <v>Anh</v>
      </c>
      <c r="O169">
        <f>VLOOKUP(G169,'Thong tin HS HK I'!L:N,3,0)</f>
        <v>6</v>
      </c>
      <c r="P169" t="str">
        <f t="shared" si="10"/>
        <v>A</v>
      </c>
    </row>
    <row r="170" spans="7:16" ht="19.5" customHeight="1">
      <c r="G170" s="7" t="s">
        <v>41</v>
      </c>
      <c r="H170" s="18" t="s">
        <v>356</v>
      </c>
      <c r="I170" s="11" t="s">
        <v>672</v>
      </c>
      <c r="J170" s="11" t="s">
        <v>1</v>
      </c>
      <c r="K170" s="11" t="s">
        <v>156</v>
      </c>
      <c r="L170" s="7" t="s">
        <v>637</v>
      </c>
      <c r="M170" t="str">
        <f t="shared" si="12"/>
        <v>Anh</v>
      </c>
      <c r="O170">
        <f>VLOOKUP(G170,'Thong tin HS HK I'!L:N,3,0)</f>
        <v>6</v>
      </c>
      <c r="P170" t="str">
        <f t="shared" si="10"/>
        <v>A</v>
      </c>
    </row>
    <row r="171" spans="7:16" ht="19.5" customHeight="1">
      <c r="G171" s="46" t="s">
        <v>41</v>
      </c>
      <c r="H171" s="18" t="s">
        <v>364</v>
      </c>
      <c r="I171" s="11" t="s">
        <v>673</v>
      </c>
      <c r="J171" s="11" t="s">
        <v>1</v>
      </c>
      <c r="K171" s="11" t="s">
        <v>156</v>
      </c>
      <c r="L171" s="7" t="s">
        <v>637</v>
      </c>
      <c r="M171" t="str">
        <f t="shared" si="12"/>
        <v>Anh</v>
      </c>
      <c r="O171">
        <f>VLOOKUP(G171,'Thong tin HS HK I'!L:N,3,0)</f>
        <v>6</v>
      </c>
      <c r="P171" t="str">
        <f t="shared" si="10"/>
        <v>A</v>
      </c>
    </row>
    <row r="172" spans="7:16" ht="19.5" customHeight="1">
      <c r="G172" s="7" t="s">
        <v>41</v>
      </c>
      <c r="H172" s="18" t="s">
        <v>359</v>
      </c>
      <c r="I172" s="11" t="s">
        <v>653</v>
      </c>
      <c r="J172" s="11" t="s">
        <v>685</v>
      </c>
      <c r="K172" s="11" t="s">
        <v>156</v>
      </c>
      <c r="L172" s="7" t="s">
        <v>295</v>
      </c>
      <c r="M172" t="str">
        <f t="shared" si="12"/>
        <v>Hoá</v>
      </c>
      <c r="O172">
        <f>VLOOKUP(G172,'Thong tin HS HK I'!L:N,3,0)</f>
        <v>6</v>
      </c>
      <c r="P172" t="str">
        <f t="shared" si="10"/>
        <v>H</v>
      </c>
    </row>
    <row r="173" spans="7:16" ht="19.5" customHeight="1">
      <c r="G173" s="7" t="s">
        <v>41</v>
      </c>
      <c r="H173" s="18" t="s">
        <v>216</v>
      </c>
      <c r="I173" s="11" t="s">
        <v>662</v>
      </c>
      <c r="J173" s="11" t="s">
        <v>1</v>
      </c>
      <c r="K173" s="11" t="s">
        <v>156</v>
      </c>
      <c r="L173" s="7" t="s">
        <v>295</v>
      </c>
      <c r="M173" t="str">
        <f t="shared" si="12"/>
        <v>Hoá</v>
      </c>
      <c r="O173">
        <f>VLOOKUP(G173,'Thong tin HS HK I'!L:N,3,0)</f>
        <v>6</v>
      </c>
      <c r="P173" t="str">
        <f t="shared" si="10"/>
        <v>H</v>
      </c>
    </row>
    <row r="174" spans="7:16" ht="19.5" customHeight="1">
      <c r="G174" s="7" t="s">
        <v>41</v>
      </c>
      <c r="H174" s="18" t="s">
        <v>381</v>
      </c>
      <c r="I174" s="11" t="s">
        <v>661</v>
      </c>
      <c r="J174" s="11" t="s">
        <v>1</v>
      </c>
      <c r="K174" s="11" t="s">
        <v>156</v>
      </c>
      <c r="L174" s="7" t="s">
        <v>210</v>
      </c>
      <c r="M174" t="str">
        <f t="shared" si="12"/>
        <v>Hoá Sinh</v>
      </c>
      <c r="O174">
        <f>VLOOKUP(G174,'Thong tin HS HK I'!L:N,3,0)</f>
        <v>6</v>
      </c>
      <c r="P174" t="str">
        <f t="shared" si="10"/>
        <v>H</v>
      </c>
    </row>
    <row r="175" spans="7:16" ht="19.5" customHeight="1">
      <c r="G175" s="7" t="s">
        <v>41</v>
      </c>
      <c r="H175" s="18" t="s">
        <v>378</v>
      </c>
      <c r="I175" s="11" t="s">
        <v>677</v>
      </c>
      <c r="J175" s="11" t="s">
        <v>685</v>
      </c>
      <c r="K175" s="11" t="s">
        <v>379</v>
      </c>
      <c r="L175" s="7" t="s">
        <v>649</v>
      </c>
      <c r="M175" t="str">
        <f t="shared" si="12"/>
        <v>Kỹ</v>
      </c>
      <c r="O175">
        <f>VLOOKUP(G175,'Thong tin HS HK I'!L:N,3,0)</f>
        <v>6</v>
      </c>
      <c r="P175" t="str">
        <f t="shared" si="10"/>
        <v>K</v>
      </c>
    </row>
    <row r="176" spans="7:16" ht="19.5" customHeight="1">
      <c r="G176" s="7" t="s">
        <v>41</v>
      </c>
      <c r="H176" s="18" t="s">
        <v>352</v>
      </c>
      <c r="I176" s="11" t="s">
        <v>667</v>
      </c>
      <c r="J176" s="11" t="s">
        <v>1</v>
      </c>
      <c r="K176" s="11" t="s">
        <v>156</v>
      </c>
      <c r="L176" s="7" t="s">
        <v>693</v>
      </c>
      <c r="M176" t="str">
        <f t="shared" si="12"/>
        <v>Lí</v>
      </c>
      <c r="O176">
        <f>VLOOKUP(G176,'Thong tin HS HK I'!L:N,3,0)</f>
        <v>6</v>
      </c>
      <c r="P176" t="str">
        <f t="shared" si="10"/>
        <v>L</v>
      </c>
    </row>
    <row r="177" spans="7:16" ht="19.5" customHeight="1">
      <c r="G177" s="7" t="s">
        <v>41</v>
      </c>
      <c r="H177" s="18" t="s">
        <v>363</v>
      </c>
      <c r="I177" s="11" t="s">
        <v>660</v>
      </c>
      <c r="J177" s="11" t="s">
        <v>685</v>
      </c>
      <c r="K177" s="11" t="s">
        <v>156</v>
      </c>
      <c r="L177" s="7" t="s">
        <v>645</v>
      </c>
      <c r="M177" t="str">
        <f t="shared" si="12"/>
        <v>MT</v>
      </c>
      <c r="O177">
        <f>VLOOKUP(G177,'Thong tin HS HK I'!L:N,3,0)</f>
        <v>6</v>
      </c>
      <c r="P177" t="str">
        <f t="shared" si="10"/>
        <v>M</v>
      </c>
    </row>
    <row r="178" spans="7:16" ht="19.5" customHeight="1">
      <c r="G178" s="7" t="s">
        <v>41</v>
      </c>
      <c r="H178" s="18" t="s">
        <v>361</v>
      </c>
      <c r="I178" s="11" t="s">
        <v>663</v>
      </c>
      <c r="J178" s="11" t="s">
        <v>685</v>
      </c>
      <c r="K178" s="11" t="s">
        <v>156</v>
      </c>
      <c r="L178" s="7" t="s">
        <v>362</v>
      </c>
      <c r="M178" t="str">
        <f t="shared" si="12"/>
        <v>Nhạc</v>
      </c>
      <c r="O178">
        <f>VLOOKUP(G178,'Thong tin HS HK I'!L:N,3,0)</f>
        <v>6</v>
      </c>
      <c r="P178" t="str">
        <f t="shared" si="10"/>
        <v>N</v>
      </c>
    </row>
    <row r="179" spans="7:16" ht="19.5" customHeight="1">
      <c r="G179" s="7" t="s">
        <v>41</v>
      </c>
      <c r="H179" s="18" t="s">
        <v>348</v>
      </c>
      <c r="I179" s="11" t="s">
        <v>679</v>
      </c>
      <c r="J179" s="11" t="s">
        <v>1</v>
      </c>
      <c r="K179" s="11" t="s">
        <v>263</v>
      </c>
      <c r="L179" s="7" t="s">
        <v>349</v>
      </c>
      <c r="M179" t="str">
        <f t="shared" si="12"/>
        <v>Sinh</v>
      </c>
      <c r="O179">
        <f>VLOOKUP(G179,'Thong tin HS HK I'!L:N,3,0)</f>
        <v>6</v>
      </c>
      <c r="P179" t="str">
        <f t="shared" si="10"/>
        <v>S</v>
      </c>
    </row>
    <row r="180" spans="7:16" ht="19.5" customHeight="1">
      <c r="G180" s="7" t="s">
        <v>41</v>
      </c>
      <c r="H180" s="18" t="s">
        <v>357</v>
      </c>
      <c r="I180" s="11" t="s">
        <v>654</v>
      </c>
      <c r="J180" s="11" t="s">
        <v>1</v>
      </c>
      <c r="K180" s="11" t="s">
        <v>156</v>
      </c>
      <c r="L180" s="7" t="s">
        <v>159</v>
      </c>
      <c r="M180" t="str">
        <f t="shared" si="12"/>
        <v>Sinh Kỹ</v>
      </c>
      <c r="O180">
        <f>VLOOKUP(G180,'Thong tin HS HK I'!L:N,3,0)</f>
        <v>6</v>
      </c>
      <c r="P180" t="str">
        <f t="shared" si="10"/>
        <v>S</v>
      </c>
    </row>
    <row r="181" spans="7:16" ht="19.5" customHeight="1">
      <c r="G181" s="7" t="s">
        <v>41</v>
      </c>
      <c r="H181" s="18" t="s">
        <v>360</v>
      </c>
      <c r="I181" s="11" t="s">
        <v>672</v>
      </c>
      <c r="J181" s="11" t="s">
        <v>1</v>
      </c>
      <c r="K181" s="11" t="s">
        <v>156</v>
      </c>
      <c r="L181" s="7" t="s">
        <v>228</v>
      </c>
      <c r="M181" t="str">
        <f t="shared" si="12"/>
        <v>Sinh Thể</v>
      </c>
      <c r="O181">
        <f>VLOOKUP(G181,'Thong tin HS HK I'!L:N,3,0)</f>
        <v>6</v>
      </c>
      <c r="P181" t="str">
        <f t="shared" si="10"/>
        <v>S</v>
      </c>
    </row>
    <row r="182" spans="7:16" ht="19.5" customHeight="1">
      <c r="G182" s="7" t="s">
        <v>41</v>
      </c>
      <c r="H182" s="18" t="s">
        <v>375</v>
      </c>
      <c r="I182" s="11" t="s">
        <v>668</v>
      </c>
      <c r="J182" s="11" t="s">
        <v>685</v>
      </c>
      <c r="K182" s="11" t="s">
        <v>156</v>
      </c>
      <c r="L182" s="7" t="s">
        <v>376</v>
      </c>
      <c r="M182" t="str">
        <f t="shared" si="12"/>
        <v>Tin</v>
      </c>
      <c r="O182">
        <f>VLOOKUP(G182,'Thong tin HS HK I'!L:N,3,0)</f>
        <v>6</v>
      </c>
      <c r="P182" t="str">
        <f t="shared" si="10"/>
        <v>T</v>
      </c>
    </row>
    <row r="183" spans="7:16" ht="19.5" customHeight="1">
      <c r="G183" s="7" t="s">
        <v>41</v>
      </c>
      <c r="H183" s="18" t="s">
        <v>370</v>
      </c>
      <c r="I183" s="11" t="s">
        <v>666</v>
      </c>
      <c r="J183" s="11" t="s">
        <v>1</v>
      </c>
      <c r="K183" s="11" t="s">
        <v>263</v>
      </c>
      <c r="L183" s="7" t="s">
        <v>190</v>
      </c>
      <c r="M183" t="str">
        <f t="shared" si="12"/>
        <v>Toán</v>
      </c>
      <c r="O183">
        <f>VLOOKUP(G183,'Thong tin HS HK I'!L:N,3,0)</f>
        <v>6</v>
      </c>
      <c r="P183" t="str">
        <f t="shared" si="10"/>
        <v>T</v>
      </c>
    </row>
    <row r="184" spans="7:16" ht="19.5" customHeight="1">
      <c r="G184" s="7" t="s">
        <v>41</v>
      </c>
      <c r="H184" s="18" t="s">
        <v>371</v>
      </c>
      <c r="I184" s="11" t="s">
        <v>674</v>
      </c>
      <c r="J184" s="11" t="s">
        <v>1</v>
      </c>
      <c r="K184" s="11" t="s">
        <v>156</v>
      </c>
      <c r="L184" s="7" t="s">
        <v>190</v>
      </c>
      <c r="M184" t="str">
        <f t="shared" si="12"/>
        <v>Toán</v>
      </c>
      <c r="O184">
        <f>VLOOKUP(G184,'Thong tin HS HK I'!L:N,3,0)</f>
        <v>6</v>
      </c>
      <c r="P184" t="str">
        <f t="shared" si="10"/>
        <v>T</v>
      </c>
    </row>
    <row r="185" spans="7:16" ht="19.5" customHeight="1">
      <c r="G185" s="7" t="s">
        <v>41</v>
      </c>
      <c r="H185" s="18" t="s">
        <v>372</v>
      </c>
      <c r="I185" s="11" t="s">
        <v>658</v>
      </c>
      <c r="J185" s="36" t="s">
        <v>1</v>
      </c>
      <c r="K185" s="11" t="s">
        <v>156</v>
      </c>
      <c r="L185" s="7" t="s">
        <v>190</v>
      </c>
      <c r="M185" t="str">
        <f t="shared" si="12"/>
        <v>Toán</v>
      </c>
      <c r="O185">
        <f>VLOOKUP(G185,'Thong tin HS HK I'!L:N,3,0)</f>
        <v>6</v>
      </c>
      <c r="P185" t="str">
        <f t="shared" si="10"/>
        <v>T</v>
      </c>
    </row>
    <row r="186" spans="7:16" ht="19.5" customHeight="1">
      <c r="G186" s="7" t="s">
        <v>41</v>
      </c>
      <c r="H186" s="18" t="s">
        <v>373</v>
      </c>
      <c r="I186" s="11" t="s">
        <v>657</v>
      </c>
      <c r="J186" s="11" t="s">
        <v>1</v>
      </c>
      <c r="K186" s="11" t="s">
        <v>156</v>
      </c>
      <c r="L186" s="7" t="s">
        <v>190</v>
      </c>
      <c r="M186" t="str">
        <f t="shared" si="12"/>
        <v>Toán</v>
      </c>
      <c r="O186">
        <f>VLOOKUP(G186,'Thong tin HS HK I'!L:N,3,0)</f>
        <v>6</v>
      </c>
      <c r="P186" t="str">
        <f t="shared" si="10"/>
        <v>T</v>
      </c>
    </row>
    <row r="187" spans="7:16" ht="19.5" customHeight="1">
      <c r="G187" s="7" t="s">
        <v>41</v>
      </c>
      <c r="H187" s="18" t="s">
        <v>374</v>
      </c>
      <c r="I187" s="11" t="s">
        <v>671</v>
      </c>
      <c r="J187" s="11" t="s">
        <v>1</v>
      </c>
      <c r="K187" s="11" t="s">
        <v>156</v>
      </c>
      <c r="L187" s="7" t="s">
        <v>190</v>
      </c>
      <c r="M187" t="str">
        <f t="shared" si="12"/>
        <v>Toán</v>
      </c>
      <c r="O187">
        <f>VLOOKUP(G187,'Thong tin HS HK I'!L:N,3,0)</f>
        <v>6</v>
      </c>
      <c r="P187" t="str">
        <f t="shared" si="10"/>
        <v>T</v>
      </c>
    </row>
    <row r="188" spans="7:16" ht="19.5" customHeight="1">
      <c r="G188" s="7" t="s">
        <v>41</v>
      </c>
      <c r="H188" s="18" t="s">
        <v>350</v>
      </c>
      <c r="I188" s="11" t="s">
        <v>666</v>
      </c>
      <c r="J188" s="11" t="s">
        <v>1</v>
      </c>
      <c r="K188" s="11" t="s">
        <v>156</v>
      </c>
      <c r="L188" s="7" t="s">
        <v>161</v>
      </c>
      <c r="M188" t="str">
        <f t="shared" si="12"/>
        <v>Toán</v>
      </c>
      <c r="O188">
        <f>VLOOKUP(G188,'Thong tin HS HK I'!L:N,3,0)</f>
        <v>6</v>
      </c>
      <c r="P188" t="str">
        <f t="shared" si="10"/>
        <v>T</v>
      </c>
    </row>
    <row r="189" spans="7:16" ht="19.5" customHeight="1">
      <c r="G189" s="7" t="s">
        <v>41</v>
      </c>
      <c r="H189" s="18" t="s">
        <v>354</v>
      </c>
      <c r="I189" s="11" t="s">
        <v>673</v>
      </c>
      <c r="J189" s="11" t="s">
        <v>1</v>
      </c>
      <c r="K189" s="11" t="s">
        <v>156</v>
      </c>
      <c r="L189" s="7" t="s">
        <v>161</v>
      </c>
      <c r="M189" t="str">
        <f t="shared" si="12"/>
        <v>Toán</v>
      </c>
      <c r="O189">
        <f>VLOOKUP(G189,'Thong tin HS HK I'!L:N,3,0)</f>
        <v>6</v>
      </c>
      <c r="P189" t="str">
        <f t="shared" si="10"/>
        <v>T</v>
      </c>
    </row>
    <row r="190" spans="7:16" ht="19.5" customHeight="1">
      <c r="G190" s="7" t="s">
        <v>41</v>
      </c>
      <c r="H190" s="18" t="s">
        <v>380</v>
      </c>
      <c r="I190" s="11" t="s">
        <v>669</v>
      </c>
      <c r="J190" s="11" t="s">
        <v>1</v>
      </c>
      <c r="K190" s="11" t="s">
        <v>156</v>
      </c>
      <c r="L190" s="7" t="s">
        <v>161</v>
      </c>
      <c r="M190" t="str">
        <f t="shared" si="12"/>
        <v>Toán</v>
      </c>
      <c r="O190">
        <f>VLOOKUP(G190,'Thong tin HS HK I'!L:N,3,0)</f>
        <v>6</v>
      </c>
      <c r="P190" t="str">
        <f t="shared" si="10"/>
        <v>T</v>
      </c>
    </row>
    <row r="191" spans="7:16" ht="19.5" customHeight="1">
      <c r="G191" s="7" t="s">
        <v>41</v>
      </c>
      <c r="H191" s="18" t="s">
        <v>358</v>
      </c>
      <c r="I191" s="11" t="s">
        <v>671</v>
      </c>
      <c r="J191" s="11" t="s">
        <v>1</v>
      </c>
      <c r="K191" s="11" t="s">
        <v>257</v>
      </c>
      <c r="L191" s="7" t="s">
        <v>644</v>
      </c>
      <c r="M191" t="str">
        <f t="shared" si="12"/>
        <v>Trung</v>
      </c>
      <c r="O191">
        <f>VLOOKUP(G191,'Thong tin HS HK I'!L:N,3,0)</f>
        <v>6</v>
      </c>
      <c r="P191" t="str">
        <f t="shared" si="10"/>
        <v>T</v>
      </c>
    </row>
    <row r="192" spans="7:16" ht="19.5" customHeight="1">
      <c r="G192" s="7" t="s">
        <v>41</v>
      </c>
      <c r="H192" s="18" t="s">
        <v>351</v>
      </c>
      <c r="I192" s="11" t="s">
        <v>651</v>
      </c>
      <c r="J192" s="11" t="s">
        <v>1</v>
      </c>
      <c r="K192" s="11" t="s">
        <v>156</v>
      </c>
      <c r="L192" s="7" t="s">
        <v>188</v>
      </c>
      <c r="M192" t="str">
        <f t="shared" si="12"/>
        <v>Văn</v>
      </c>
      <c r="O192">
        <f>VLOOKUP(G192,'Thong tin HS HK I'!L:N,3,0)</f>
        <v>6</v>
      </c>
      <c r="P192" t="str">
        <f t="shared" si="10"/>
        <v>V</v>
      </c>
    </row>
    <row r="193" spans="7:16" ht="19.5" customHeight="1">
      <c r="G193" s="7" t="s">
        <v>41</v>
      </c>
      <c r="H193" s="18" t="s">
        <v>353</v>
      </c>
      <c r="I193" s="11" t="s">
        <v>679</v>
      </c>
      <c r="J193" s="11" t="s">
        <v>1</v>
      </c>
      <c r="K193" s="11" t="s">
        <v>156</v>
      </c>
      <c r="L193" s="7" t="s">
        <v>188</v>
      </c>
      <c r="M193" t="str">
        <f t="shared" si="12"/>
        <v>Văn</v>
      </c>
      <c r="O193">
        <f>VLOOKUP(G193,'Thong tin HS HK I'!L:N,3,0)</f>
        <v>6</v>
      </c>
      <c r="P193" t="str">
        <f t="shared" si="10"/>
        <v>V</v>
      </c>
    </row>
    <row r="194" spans="7:16" ht="19.5" customHeight="1">
      <c r="G194" s="7" t="s">
        <v>41</v>
      </c>
      <c r="H194" s="18" t="s">
        <v>180</v>
      </c>
      <c r="I194" s="11" t="s">
        <v>671</v>
      </c>
      <c r="J194" s="11" t="s">
        <v>1</v>
      </c>
      <c r="K194" s="11" t="s">
        <v>156</v>
      </c>
      <c r="L194" s="7" t="s">
        <v>188</v>
      </c>
      <c r="M194" t="str">
        <f t="shared" si="12"/>
        <v>Văn</v>
      </c>
      <c r="O194">
        <f>VLOOKUP(G194,'Thong tin HS HK I'!L:N,3,0)</f>
        <v>6</v>
      </c>
      <c r="P194" t="str">
        <f t="shared" si="10"/>
        <v>V</v>
      </c>
    </row>
    <row r="195" spans="7:16" ht="19.5" customHeight="1">
      <c r="G195" s="7" t="s">
        <v>41</v>
      </c>
      <c r="H195" s="18" t="s">
        <v>369</v>
      </c>
      <c r="I195" s="11" t="s">
        <v>656</v>
      </c>
      <c r="J195" s="11" t="s">
        <v>1</v>
      </c>
      <c r="K195" s="11" t="s">
        <v>156</v>
      </c>
      <c r="L195" s="7" t="s">
        <v>188</v>
      </c>
      <c r="M195" t="str">
        <f t="shared" si="12"/>
        <v>Văn</v>
      </c>
      <c r="O195">
        <f>VLOOKUP(G195,'Thong tin HS HK I'!L:N,3,0)</f>
        <v>6</v>
      </c>
      <c r="P195" t="str">
        <f t="shared" si="10"/>
        <v>V</v>
      </c>
    </row>
    <row r="196" spans="7:16" ht="19.5" customHeight="1">
      <c r="G196" s="7" t="s">
        <v>41</v>
      </c>
      <c r="H196" s="18" t="s">
        <v>209</v>
      </c>
      <c r="I196" s="11" t="s">
        <v>672</v>
      </c>
      <c r="J196" s="11" t="s">
        <v>1</v>
      </c>
      <c r="K196" s="11" t="s">
        <v>156</v>
      </c>
      <c r="L196" s="7" t="s">
        <v>271</v>
      </c>
      <c r="M196" t="str">
        <f t="shared" si="12"/>
        <v>Văn</v>
      </c>
      <c r="O196">
        <f>VLOOKUP(G196,'Thong tin HS HK I'!L:N,3,0)</f>
        <v>6</v>
      </c>
      <c r="P196" t="str">
        <f t="shared" si="10"/>
        <v>V</v>
      </c>
    </row>
    <row r="197" spans="7:16" ht="19.5" customHeight="1">
      <c r="G197" s="7" t="s">
        <v>41</v>
      </c>
      <c r="H197" s="18" t="s">
        <v>366</v>
      </c>
      <c r="I197" s="11" t="s">
        <v>658</v>
      </c>
      <c r="J197" s="11" t="s">
        <v>685</v>
      </c>
      <c r="K197" s="11" t="s">
        <v>263</v>
      </c>
      <c r="L197" s="7" t="s">
        <v>271</v>
      </c>
      <c r="M197" t="str">
        <f t="shared" si="12"/>
        <v>Văn</v>
      </c>
      <c r="O197">
        <f>VLOOKUP(G197,'Thong tin HS HK I'!L:N,3,0)</f>
        <v>6</v>
      </c>
      <c r="P197" t="str">
        <f t="shared" si="10"/>
        <v>V</v>
      </c>
    </row>
    <row r="198" spans="7:16" ht="19.5" customHeight="1">
      <c r="G198" s="7" t="s">
        <v>41</v>
      </c>
      <c r="H198" s="18" t="s">
        <v>368</v>
      </c>
      <c r="I198" s="11" t="s">
        <v>652</v>
      </c>
      <c r="J198" s="11" t="s">
        <v>685</v>
      </c>
      <c r="K198" s="11" t="s">
        <v>156</v>
      </c>
      <c r="L198" s="7" t="s">
        <v>271</v>
      </c>
      <c r="M198" t="str">
        <f t="shared" si="12"/>
        <v>Văn</v>
      </c>
      <c r="O198">
        <f>VLOOKUP(G198,'Thong tin HS HK I'!L:N,3,0)</f>
        <v>6</v>
      </c>
      <c r="P198" t="str">
        <f aca="true" t="shared" si="13" ref="P198:P261">LEFT(M198,1)</f>
        <v>V</v>
      </c>
    </row>
    <row r="199" spans="7:16" ht="19.5" customHeight="1">
      <c r="G199" s="7" t="s">
        <v>41</v>
      </c>
      <c r="H199" s="18" t="s">
        <v>365</v>
      </c>
      <c r="I199" s="11" t="s">
        <v>653</v>
      </c>
      <c r="J199" s="11" t="s">
        <v>1</v>
      </c>
      <c r="K199" s="11" t="s">
        <v>257</v>
      </c>
      <c r="L199" s="7" t="s">
        <v>320</v>
      </c>
      <c r="M199" t="str">
        <f t="shared" si="12"/>
        <v>Văn Sử</v>
      </c>
      <c r="O199">
        <f>VLOOKUP(G199,'Thong tin HS HK I'!L:N,3,0)</f>
        <v>6</v>
      </c>
      <c r="P199" t="str">
        <f t="shared" si="13"/>
        <v>V</v>
      </c>
    </row>
    <row r="200" spans="7:16" ht="19.5" customHeight="1">
      <c r="G200" s="7" t="s">
        <v>41</v>
      </c>
      <c r="H200" s="18" t="s">
        <v>367</v>
      </c>
      <c r="I200" s="11" t="s">
        <v>653</v>
      </c>
      <c r="J200" s="11" t="s">
        <v>1</v>
      </c>
      <c r="K200" s="11" t="s">
        <v>156</v>
      </c>
      <c r="L200" s="7" t="s">
        <v>320</v>
      </c>
      <c r="M200" t="str">
        <f t="shared" si="12"/>
        <v>Văn Sử</v>
      </c>
      <c r="O200">
        <f>VLOOKUP(G200,'Thong tin HS HK I'!L:N,3,0)</f>
        <v>6</v>
      </c>
      <c r="P200" t="str">
        <f t="shared" si="13"/>
        <v>V</v>
      </c>
    </row>
    <row r="201" spans="7:16" ht="19.5" customHeight="1">
      <c r="G201" s="7" t="s">
        <v>41</v>
      </c>
      <c r="H201" s="18" t="s">
        <v>377</v>
      </c>
      <c r="I201" s="11" t="s">
        <v>658</v>
      </c>
      <c r="J201" s="11" t="s">
        <v>685</v>
      </c>
      <c r="K201" s="11" t="s">
        <v>184</v>
      </c>
      <c r="L201" s="7" t="s">
        <v>182</v>
      </c>
      <c r="M201" t="s">
        <v>702</v>
      </c>
      <c r="O201">
        <f>VLOOKUP(G201,'Thong tin HS HK I'!L:N,3,0)</f>
        <v>6</v>
      </c>
      <c r="P201" t="str">
        <f t="shared" si="13"/>
        <v>z</v>
      </c>
    </row>
    <row r="202" spans="7:16" ht="19.5" customHeight="1">
      <c r="G202" s="7" t="s">
        <v>41</v>
      </c>
      <c r="H202" s="18" t="s">
        <v>382</v>
      </c>
      <c r="I202" s="11" t="s">
        <v>661</v>
      </c>
      <c r="J202" s="11" t="s">
        <v>1</v>
      </c>
      <c r="K202" s="11" t="s">
        <v>383</v>
      </c>
      <c r="L202" s="7" t="s">
        <v>384</v>
      </c>
      <c r="M202" t="s">
        <v>702</v>
      </c>
      <c r="O202">
        <f>VLOOKUP(G202,'Thong tin HS HK I'!L:N,3,0)</f>
        <v>6</v>
      </c>
      <c r="P202" t="str">
        <f t="shared" si="13"/>
        <v>z</v>
      </c>
    </row>
    <row r="203" spans="7:16" ht="19.5" customHeight="1">
      <c r="G203" s="7" t="s">
        <v>41</v>
      </c>
      <c r="H203" s="18" t="s">
        <v>296</v>
      </c>
      <c r="I203" s="11" t="s">
        <v>683</v>
      </c>
      <c r="J203" s="11" t="s">
        <v>1</v>
      </c>
      <c r="K203" s="8" t="s">
        <v>249</v>
      </c>
      <c r="L203" s="7" t="s">
        <v>250</v>
      </c>
      <c r="M203" t="s">
        <v>702</v>
      </c>
      <c r="O203">
        <f>VLOOKUP(G203,'Thong tin HS HK I'!L:N,3,0)</f>
        <v>6</v>
      </c>
      <c r="P203" t="str">
        <f t="shared" si="13"/>
        <v>z</v>
      </c>
    </row>
    <row r="204" spans="7:16" ht="19.5" customHeight="1">
      <c r="G204" s="38" t="s">
        <v>43</v>
      </c>
      <c r="H204" s="21" t="s">
        <v>386</v>
      </c>
      <c r="I204" s="40" t="s">
        <v>654</v>
      </c>
      <c r="J204" s="40" t="s">
        <v>1</v>
      </c>
      <c r="K204" s="35" t="s">
        <v>346</v>
      </c>
      <c r="L204" s="21" t="s">
        <v>210</v>
      </c>
      <c r="M204" t="str">
        <f>TRIM(RIGHT(L204,LEN(L204)-4))</f>
        <v>Hoá Sinh</v>
      </c>
      <c r="N204">
        <v>1</v>
      </c>
      <c r="O204">
        <f>VLOOKUP(G204,'Thong tin HS HK I'!L:N,3,0)</f>
        <v>7</v>
      </c>
      <c r="P204" t="str">
        <f t="shared" si="13"/>
        <v>H</v>
      </c>
    </row>
    <row r="205" spans="7:16" ht="19.5" customHeight="1">
      <c r="G205" s="38" t="s">
        <v>43</v>
      </c>
      <c r="H205" s="21" t="s">
        <v>387</v>
      </c>
      <c r="I205" s="40" t="s">
        <v>670</v>
      </c>
      <c r="J205" s="40" t="s">
        <v>685</v>
      </c>
      <c r="K205" s="35" t="s">
        <v>206</v>
      </c>
      <c r="L205" s="21" t="s">
        <v>388</v>
      </c>
      <c r="M205" t="s">
        <v>692</v>
      </c>
      <c r="N205">
        <v>2</v>
      </c>
      <c r="O205">
        <f>VLOOKUP(G205,'Thong tin HS HK I'!L:N,3,0)</f>
        <v>7</v>
      </c>
      <c r="P205" t="str">
        <f t="shared" si="13"/>
        <v>G</v>
      </c>
    </row>
    <row r="206" spans="7:16" ht="19.5" customHeight="1">
      <c r="G206" s="38" t="s">
        <v>43</v>
      </c>
      <c r="H206" s="21" t="s">
        <v>408</v>
      </c>
      <c r="I206" s="40" t="s">
        <v>655</v>
      </c>
      <c r="J206" s="40" t="s">
        <v>1</v>
      </c>
      <c r="K206" s="35" t="s">
        <v>208</v>
      </c>
      <c r="L206" s="21" t="s">
        <v>637</v>
      </c>
      <c r="M206" t="str">
        <f aca="true" t="shared" si="14" ref="M206:M241">TRIM(RIGHT(L206,LEN(L206)-4))</f>
        <v>Anh</v>
      </c>
      <c r="O206">
        <f>VLOOKUP(G206,'Thong tin HS HK I'!L:N,3,0)</f>
        <v>7</v>
      </c>
      <c r="P206" t="str">
        <f t="shared" si="13"/>
        <v>A</v>
      </c>
    </row>
    <row r="207" spans="7:16" ht="19.5" customHeight="1">
      <c r="G207" s="38" t="s">
        <v>43</v>
      </c>
      <c r="H207" s="21" t="s">
        <v>411</v>
      </c>
      <c r="I207" s="40" t="s">
        <v>658</v>
      </c>
      <c r="J207" s="40" t="s">
        <v>1</v>
      </c>
      <c r="K207" s="11" t="s">
        <v>263</v>
      </c>
      <c r="L207" s="21" t="s">
        <v>445</v>
      </c>
      <c r="M207" t="str">
        <f t="shared" si="14"/>
        <v>Anh</v>
      </c>
      <c r="O207">
        <f>VLOOKUP(G207,'Thong tin HS HK I'!L:N,3,0)</f>
        <v>7</v>
      </c>
      <c r="P207" t="str">
        <f t="shared" si="13"/>
        <v>A</v>
      </c>
    </row>
    <row r="208" spans="7:16" ht="19.5" customHeight="1">
      <c r="G208" s="38" t="s">
        <v>43</v>
      </c>
      <c r="H208" s="21" t="s">
        <v>414</v>
      </c>
      <c r="I208" s="40" t="s">
        <v>658</v>
      </c>
      <c r="J208" s="40" t="s">
        <v>1</v>
      </c>
      <c r="K208" s="11" t="s">
        <v>257</v>
      </c>
      <c r="L208" s="21" t="s">
        <v>445</v>
      </c>
      <c r="M208" t="str">
        <f t="shared" si="14"/>
        <v>Anh</v>
      </c>
      <c r="O208">
        <f>VLOOKUP(G208,'Thong tin HS HK I'!L:N,3,0)</f>
        <v>7</v>
      </c>
      <c r="P208" t="str">
        <f t="shared" si="13"/>
        <v>A</v>
      </c>
    </row>
    <row r="209" spans="7:16" ht="19.5" customHeight="1">
      <c r="G209" s="38" t="s">
        <v>43</v>
      </c>
      <c r="H209" s="21" t="s">
        <v>392</v>
      </c>
      <c r="I209" s="40" t="s">
        <v>669</v>
      </c>
      <c r="J209" s="40" t="s">
        <v>685</v>
      </c>
      <c r="K209" s="35" t="s">
        <v>208</v>
      </c>
      <c r="L209" s="21" t="s">
        <v>393</v>
      </c>
      <c r="M209" t="str">
        <f t="shared" si="14"/>
        <v>GD</v>
      </c>
      <c r="O209">
        <f>VLOOKUP(G209,'Thong tin HS HK I'!L:N,3,0)</f>
        <v>7</v>
      </c>
      <c r="P209" t="str">
        <f t="shared" si="13"/>
        <v>G</v>
      </c>
    </row>
    <row r="210" spans="7:16" ht="19.5" customHeight="1">
      <c r="G210" s="38" t="s">
        <v>43</v>
      </c>
      <c r="H210" s="21" t="s">
        <v>404</v>
      </c>
      <c r="I210" s="40" t="s">
        <v>665</v>
      </c>
      <c r="J210" s="40" t="s">
        <v>1</v>
      </c>
      <c r="K210" s="35" t="s">
        <v>208</v>
      </c>
      <c r="L210" s="21" t="s">
        <v>295</v>
      </c>
      <c r="M210" t="str">
        <f t="shared" si="14"/>
        <v>Hoá</v>
      </c>
      <c r="O210">
        <f>VLOOKUP(G210,'Thong tin HS HK I'!L:N,3,0)</f>
        <v>7</v>
      </c>
      <c r="P210" t="str">
        <f t="shared" si="13"/>
        <v>H</v>
      </c>
    </row>
    <row r="211" spans="7:16" ht="19.5" customHeight="1">
      <c r="G211" s="38" t="s">
        <v>43</v>
      </c>
      <c r="H211" s="21" t="s">
        <v>394</v>
      </c>
      <c r="I211" s="40" t="s">
        <v>680</v>
      </c>
      <c r="J211" s="40" t="s">
        <v>1</v>
      </c>
      <c r="K211" s="35" t="s">
        <v>208</v>
      </c>
      <c r="L211" s="21" t="s">
        <v>210</v>
      </c>
      <c r="M211" t="str">
        <f t="shared" si="14"/>
        <v>Hoá Sinh</v>
      </c>
      <c r="O211">
        <f>VLOOKUP(G211,'Thong tin HS HK I'!L:N,3,0)</f>
        <v>7</v>
      </c>
      <c r="P211" t="str">
        <f t="shared" si="13"/>
        <v>H</v>
      </c>
    </row>
    <row r="212" spans="7:16" ht="19.5" customHeight="1">
      <c r="G212" s="38" t="s">
        <v>43</v>
      </c>
      <c r="H212" s="21" t="s">
        <v>335</v>
      </c>
      <c r="I212" s="40" t="s">
        <v>672</v>
      </c>
      <c r="J212" s="40" t="s">
        <v>1</v>
      </c>
      <c r="K212" s="11" t="s">
        <v>263</v>
      </c>
      <c r="L212" s="21" t="s">
        <v>210</v>
      </c>
      <c r="M212" t="str">
        <f t="shared" si="14"/>
        <v>Hoá Sinh</v>
      </c>
      <c r="O212">
        <f>VLOOKUP(G212,'Thong tin HS HK I'!L:N,3,0)</f>
        <v>7</v>
      </c>
      <c r="P212" t="str">
        <f t="shared" si="13"/>
        <v>H</v>
      </c>
    </row>
    <row r="213" spans="7:16" ht="19.5" customHeight="1">
      <c r="G213" s="38" t="s">
        <v>43</v>
      </c>
      <c r="H213" s="21" t="s">
        <v>395</v>
      </c>
      <c r="I213" s="40" t="s">
        <v>654</v>
      </c>
      <c r="J213" s="40" t="s">
        <v>1</v>
      </c>
      <c r="K213" s="35" t="s">
        <v>208</v>
      </c>
      <c r="L213" s="21" t="s">
        <v>693</v>
      </c>
      <c r="M213" t="str">
        <f t="shared" si="14"/>
        <v>Lí</v>
      </c>
      <c r="O213">
        <f>VLOOKUP(G213,'Thong tin HS HK I'!L:N,3,0)</f>
        <v>7</v>
      </c>
      <c r="P213" t="str">
        <f t="shared" si="13"/>
        <v>L</v>
      </c>
    </row>
    <row r="214" spans="7:16" ht="19.5" customHeight="1">
      <c r="G214" s="48" t="s">
        <v>43</v>
      </c>
      <c r="H214" s="21" t="s">
        <v>650</v>
      </c>
      <c r="I214" s="40" t="s">
        <v>658</v>
      </c>
      <c r="J214" s="40" t="s">
        <v>1</v>
      </c>
      <c r="K214" s="35" t="s">
        <v>208</v>
      </c>
      <c r="L214" s="21" t="s">
        <v>696</v>
      </c>
      <c r="M214" t="str">
        <f t="shared" si="14"/>
        <v>Lí</v>
      </c>
      <c r="O214">
        <f>VLOOKUP(G214,'Thong tin HS HK I'!L:N,3,0)</f>
        <v>7</v>
      </c>
      <c r="P214" t="str">
        <f t="shared" si="13"/>
        <v>L</v>
      </c>
    </row>
    <row r="215" spans="7:16" ht="19.5" customHeight="1">
      <c r="G215" s="38" t="s">
        <v>43</v>
      </c>
      <c r="H215" s="21" t="s">
        <v>423</v>
      </c>
      <c r="I215" s="40" t="s">
        <v>677</v>
      </c>
      <c r="J215" s="40" t="s">
        <v>1</v>
      </c>
      <c r="K215" s="35" t="s">
        <v>208</v>
      </c>
      <c r="L215" s="21" t="s">
        <v>697</v>
      </c>
      <c r="M215" t="str">
        <f t="shared" si="14"/>
        <v>Lí Kỹ</v>
      </c>
      <c r="O215">
        <f>VLOOKUP(G215,'Thong tin HS HK I'!L:N,3,0)</f>
        <v>7</v>
      </c>
      <c r="P215" t="str">
        <f t="shared" si="13"/>
        <v>L</v>
      </c>
    </row>
    <row r="216" spans="7:16" ht="19.5" customHeight="1">
      <c r="G216" s="38" t="s">
        <v>43</v>
      </c>
      <c r="H216" s="21" t="s">
        <v>425</v>
      </c>
      <c r="I216" s="40" t="s">
        <v>662</v>
      </c>
      <c r="J216" s="40" t="s">
        <v>685</v>
      </c>
      <c r="K216" s="35" t="s">
        <v>208</v>
      </c>
      <c r="L216" s="21" t="s">
        <v>175</v>
      </c>
      <c r="M216" t="str">
        <f t="shared" si="14"/>
        <v>Nhạc</v>
      </c>
      <c r="O216">
        <f>VLOOKUP(G216,'Thong tin HS HK I'!L:N,3,0)</f>
        <v>7</v>
      </c>
      <c r="P216" t="str">
        <f t="shared" si="13"/>
        <v>N</v>
      </c>
    </row>
    <row r="217" spans="7:16" ht="19.5" customHeight="1">
      <c r="G217" s="38" t="s">
        <v>43</v>
      </c>
      <c r="H217" s="21" t="s">
        <v>399</v>
      </c>
      <c r="I217" s="40" t="s">
        <v>656</v>
      </c>
      <c r="J217" s="40" t="s">
        <v>1</v>
      </c>
      <c r="K217" s="35" t="s">
        <v>208</v>
      </c>
      <c r="L217" s="21" t="s">
        <v>277</v>
      </c>
      <c r="M217" t="str">
        <f t="shared" si="14"/>
        <v>Sinh</v>
      </c>
      <c r="O217">
        <f>VLOOKUP(G217,'Thong tin HS HK I'!L:N,3,0)</f>
        <v>7</v>
      </c>
      <c r="P217" t="str">
        <f t="shared" si="13"/>
        <v>S</v>
      </c>
    </row>
    <row r="218" spans="7:16" ht="19.5" customHeight="1">
      <c r="G218" s="38" t="s">
        <v>43</v>
      </c>
      <c r="H218" s="21" t="s">
        <v>402</v>
      </c>
      <c r="I218" s="40" t="s">
        <v>651</v>
      </c>
      <c r="J218" s="40" t="s">
        <v>1</v>
      </c>
      <c r="K218" s="35" t="s">
        <v>208</v>
      </c>
      <c r="L218" s="21" t="s">
        <v>193</v>
      </c>
      <c r="M218" t="str">
        <f t="shared" si="14"/>
        <v>Sinh</v>
      </c>
      <c r="O218">
        <f>VLOOKUP(G218,'Thong tin HS HK I'!L:N,3,0)</f>
        <v>7</v>
      </c>
      <c r="P218" t="str">
        <f t="shared" si="13"/>
        <v>S</v>
      </c>
    </row>
    <row r="219" spans="7:16" ht="19.5" customHeight="1">
      <c r="G219" s="38" t="s">
        <v>43</v>
      </c>
      <c r="H219" s="21" t="s">
        <v>417</v>
      </c>
      <c r="I219" s="40" t="s">
        <v>671</v>
      </c>
      <c r="J219" s="40" t="s">
        <v>685</v>
      </c>
      <c r="K219" s="35" t="s">
        <v>208</v>
      </c>
      <c r="L219" s="21" t="s">
        <v>418</v>
      </c>
      <c r="M219" t="str">
        <f t="shared" si="14"/>
        <v>TD</v>
      </c>
      <c r="O219">
        <f>VLOOKUP(G219,'Thong tin HS HK I'!L:N,3,0)</f>
        <v>7</v>
      </c>
      <c r="P219" t="str">
        <f t="shared" si="13"/>
        <v>T</v>
      </c>
    </row>
    <row r="220" spans="7:16" ht="19.5" customHeight="1">
      <c r="G220" s="38" t="s">
        <v>43</v>
      </c>
      <c r="H220" s="21" t="s">
        <v>398</v>
      </c>
      <c r="I220" s="40" t="s">
        <v>656</v>
      </c>
      <c r="J220" s="40" t="s">
        <v>1</v>
      </c>
      <c r="K220" s="35" t="s">
        <v>208</v>
      </c>
      <c r="L220" s="21" t="s">
        <v>161</v>
      </c>
      <c r="M220" t="str">
        <f t="shared" si="14"/>
        <v>Toán</v>
      </c>
      <c r="O220">
        <f>VLOOKUP(G220,'Thong tin HS HK I'!L:N,3,0)</f>
        <v>7</v>
      </c>
      <c r="P220" t="str">
        <f t="shared" si="13"/>
        <v>T</v>
      </c>
    </row>
    <row r="221" spans="7:16" ht="19.5" customHeight="1">
      <c r="G221" s="38" t="s">
        <v>43</v>
      </c>
      <c r="H221" s="21" t="s">
        <v>400</v>
      </c>
      <c r="I221" s="40" t="s">
        <v>684</v>
      </c>
      <c r="J221" s="40" t="s">
        <v>1</v>
      </c>
      <c r="K221" s="11" t="s">
        <v>257</v>
      </c>
      <c r="L221" s="21" t="s">
        <v>161</v>
      </c>
      <c r="M221" t="str">
        <f t="shared" si="14"/>
        <v>Toán</v>
      </c>
      <c r="O221">
        <f>VLOOKUP(G221,'Thong tin HS HK I'!L:N,3,0)</f>
        <v>7</v>
      </c>
      <c r="P221" t="str">
        <f t="shared" si="13"/>
        <v>T</v>
      </c>
    </row>
    <row r="222" spans="7:16" ht="19.5" customHeight="1">
      <c r="G222" s="38" t="s">
        <v>43</v>
      </c>
      <c r="H222" s="21" t="s">
        <v>419</v>
      </c>
      <c r="I222" s="40" t="s">
        <v>671</v>
      </c>
      <c r="J222" s="40" t="s">
        <v>1</v>
      </c>
      <c r="K222" s="35" t="s">
        <v>208</v>
      </c>
      <c r="L222" s="21" t="s">
        <v>151</v>
      </c>
      <c r="M222" t="str">
        <f t="shared" si="14"/>
        <v>Toán</v>
      </c>
      <c r="O222">
        <f>VLOOKUP(G222,'Thong tin HS HK I'!L:N,3,0)</f>
        <v>7</v>
      </c>
      <c r="P222" t="str">
        <f t="shared" si="13"/>
        <v>T</v>
      </c>
    </row>
    <row r="223" spans="7:16" ht="19.5" customHeight="1">
      <c r="G223" s="38" t="s">
        <v>43</v>
      </c>
      <c r="H223" s="21" t="s">
        <v>397</v>
      </c>
      <c r="I223" s="40" t="s">
        <v>656</v>
      </c>
      <c r="J223" s="40" t="s">
        <v>1</v>
      </c>
      <c r="K223" s="35" t="s">
        <v>208</v>
      </c>
      <c r="L223" s="21" t="s">
        <v>165</v>
      </c>
      <c r="M223" t="str">
        <f t="shared" si="14"/>
        <v>Toán Kỹ</v>
      </c>
      <c r="O223">
        <f>VLOOKUP(G223,'Thong tin HS HK I'!L:N,3,0)</f>
        <v>7</v>
      </c>
      <c r="P223" t="str">
        <f t="shared" si="13"/>
        <v>T</v>
      </c>
    </row>
    <row r="224" spans="7:16" ht="19.5" customHeight="1">
      <c r="G224" s="38" t="s">
        <v>43</v>
      </c>
      <c r="H224" s="21" t="s">
        <v>420</v>
      </c>
      <c r="I224" s="40" t="s">
        <v>671</v>
      </c>
      <c r="J224" s="40" t="s">
        <v>1</v>
      </c>
      <c r="K224" s="35" t="s">
        <v>208</v>
      </c>
      <c r="L224" s="21" t="s">
        <v>310</v>
      </c>
      <c r="M224" t="str">
        <f t="shared" si="14"/>
        <v>Toán Lý</v>
      </c>
      <c r="O224">
        <f>VLOOKUP(G224,'Thong tin HS HK I'!L:N,3,0)</f>
        <v>7</v>
      </c>
      <c r="P224" t="str">
        <f t="shared" si="13"/>
        <v>T</v>
      </c>
    </row>
    <row r="225" spans="7:16" ht="19.5" customHeight="1">
      <c r="G225" s="38" t="s">
        <v>43</v>
      </c>
      <c r="H225" s="21" t="s">
        <v>421</v>
      </c>
      <c r="I225" s="40" t="s">
        <v>677</v>
      </c>
      <c r="J225" s="40" t="s">
        <v>1</v>
      </c>
      <c r="K225" s="35" t="s">
        <v>208</v>
      </c>
      <c r="L225" s="21" t="s">
        <v>422</v>
      </c>
      <c r="M225" t="str">
        <f t="shared" si="14"/>
        <v>Toán Tin</v>
      </c>
      <c r="O225">
        <f>VLOOKUP(G225,'Thong tin HS HK I'!L:N,3,0)</f>
        <v>7</v>
      </c>
      <c r="P225" t="str">
        <f t="shared" si="13"/>
        <v>T</v>
      </c>
    </row>
    <row r="226" spans="7:16" ht="19.5" customHeight="1">
      <c r="G226" s="38" t="s">
        <v>43</v>
      </c>
      <c r="H226" s="21" t="s">
        <v>424</v>
      </c>
      <c r="I226" s="40" t="s">
        <v>677</v>
      </c>
      <c r="J226" s="40" t="s">
        <v>685</v>
      </c>
      <c r="K226" s="11" t="s">
        <v>257</v>
      </c>
      <c r="L226" s="21" t="s">
        <v>422</v>
      </c>
      <c r="M226" t="str">
        <f t="shared" si="14"/>
        <v>Toán Tin</v>
      </c>
      <c r="O226">
        <f>VLOOKUP(G226,'Thong tin HS HK I'!L:N,3,0)</f>
        <v>7</v>
      </c>
      <c r="P226" t="str">
        <f t="shared" si="13"/>
        <v>T</v>
      </c>
    </row>
    <row r="227" spans="7:16" ht="19.5" customHeight="1">
      <c r="G227" s="38" t="s">
        <v>43</v>
      </c>
      <c r="H227" s="21" t="s">
        <v>415</v>
      </c>
      <c r="I227" s="40" t="s">
        <v>662</v>
      </c>
      <c r="J227" s="40" t="s">
        <v>1</v>
      </c>
      <c r="K227" s="35" t="s">
        <v>208</v>
      </c>
      <c r="L227" s="21" t="s">
        <v>644</v>
      </c>
      <c r="M227" t="str">
        <f t="shared" si="14"/>
        <v>Trung</v>
      </c>
      <c r="O227">
        <f>VLOOKUP(G227,'Thong tin HS HK I'!L:N,3,0)</f>
        <v>7</v>
      </c>
      <c r="P227" t="str">
        <f t="shared" si="13"/>
        <v>T</v>
      </c>
    </row>
    <row r="228" spans="7:16" ht="19.5" customHeight="1">
      <c r="G228" s="38" t="s">
        <v>43</v>
      </c>
      <c r="H228" s="21" t="s">
        <v>389</v>
      </c>
      <c r="I228" s="40" t="s">
        <v>680</v>
      </c>
      <c r="J228" s="40" t="s">
        <v>1</v>
      </c>
      <c r="K228" s="35" t="s">
        <v>208</v>
      </c>
      <c r="L228" s="21" t="s">
        <v>188</v>
      </c>
      <c r="M228" t="str">
        <f t="shared" si="14"/>
        <v>Văn</v>
      </c>
      <c r="O228">
        <f>VLOOKUP(G228,'Thong tin HS HK I'!L:N,3,0)</f>
        <v>7</v>
      </c>
      <c r="P228" t="str">
        <f t="shared" si="13"/>
        <v>V</v>
      </c>
    </row>
    <row r="229" spans="7:16" ht="19.5" customHeight="1">
      <c r="G229" s="38" t="s">
        <v>43</v>
      </c>
      <c r="H229" s="21" t="s">
        <v>390</v>
      </c>
      <c r="I229" s="40" t="s">
        <v>656</v>
      </c>
      <c r="J229" s="40" t="s">
        <v>1</v>
      </c>
      <c r="K229" s="35" t="s">
        <v>208</v>
      </c>
      <c r="L229" s="21" t="s">
        <v>188</v>
      </c>
      <c r="M229" t="str">
        <f t="shared" si="14"/>
        <v>Văn</v>
      </c>
      <c r="O229">
        <f>VLOOKUP(G229,'Thong tin HS HK I'!L:N,3,0)</f>
        <v>7</v>
      </c>
      <c r="P229" t="str">
        <f t="shared" si="13"/>
        <v>V</v>
      </c>
    </row>
    <row r="230" spans="7:16" ht="19.5" customHeight="1">
      <c r="G230" s="38" t="s">
        <v>43</v>
      </c>
      <c r="H230" s="21" t="s">
        <v>391</v>
      </c>
      <c r="I230" s="40" t="s">
        <v>657</v>
      </c>
      <c r="J230" s="40" t="s">
        <v>1</v>
      </c>
      <c r="K230" s="11" t="s">
        <v>257</v>
      </c>
      <c r="L230" s="21" t="s">
        <v>188</v>
      </c>
      <c r="M230" t="str">
        <f t="shared" si="14"/>
        <v>Văn</v>
      </c>
      <c r="O230">
        <f>VLOOKUP(G230,'Thong tin HS HK I'!L:N,3,0)</f>
        <v>7</v>
      </c>
      <c r="P230" t="str">
        <f t="shared" si="13"/>
        <v>V</v>
      </c>
    </row>
    <row r="231" spans="7:16" ht="19.5" customHeight="1">
      <c r="G231" s="38" t="s">
        <v>43</v>
      </c>
      <c r="H231" s="21" t="s">
        <v>396</v>
      </c>
      <c r="I231" s="40" t="s">
        <v>651</v>
      </c>
      <c r="J231" s="40" t="s">
        <v>1</v>
      </c>
      <c r="K231" s="11" t="s">
        <v>263</v>
      </c>
      <c r="L231" s="21" t="s">
        <v>188</v>
      </c>
      <c r="M231" t="str">
        <f t="shared" si="14"/>
        <v>Văn</v>
      </c>
      <c r="O231">
        <f>VLOOKUP(G231,'Thong tin HS HK I'!L:N,3,0)</f>
        <v>7</v>
      </c>
      <c r="P231" t="str">
        <f t="shared" si="13"/>
        <v>V</v>
      </c>
    </row>
    <row r="232" spans="7:16" ht="19.5" customHeight="1">
      <c r="G232" s="38" t="s">
        <v>43</v>
      </c>
      <c r="H232" s="21" t="s">
        <v>309</v>
      </c>
      <c r="I232" s="40" t="s">
        <v>654</v>
      </c>
      <c r="J232" s="40" t="s">
        <v>1</v>
      </c>
      <c r="K232" s="11" t="s">
        <v>263</v>
      </c>
      <c r="L232" s="21" t="s">
        <v>188</v>
      </c>
      <c r="M232" t="str">
        <f t="shared" si="14"/>
        <v>Văn</v>
      </c>
      <c r="O232">
        <f>VLOOKUP(G232,'Thong tin HS HK I'!L:N,3,0)</f>
        <v>7</v>
      </c>
      <c r="P232" t="str">
        <f t="shared" si="13"/>
        <v>V</v>
      </c>
    </row>
    <row r="233" spans="7:16" ht="19.5" customHeight="1">
      <c r="G233" s="38" t="s">
        <v>43</v>
      </c>
      <c r="H233" s="21" t="s">
        <v>405</v>
      </c>
      <c r="I233" s="40" t="s">
        <v>654</v>
      </c>
      <c r="J233" s="40" t="s">
        <v>1</v>
      </c>
      <c r="K233" s="35" t="s">
        <v>208</v>
      </c>
      <c r="L233" s="21" t="s">
        <v>406</v>
      </c>
      <c r="M233" t="str">
        <f t="shared" si="14"/>
        <v>văn</v>
      </c>
      <c r="O233">
        <f>VLOOKUP(G233,'Thong tin HS HK I'!L:N,3,0)</f>
        <v>7</v>
      </c>
      <c r="P233" t="str">
        <f t="shared" si="13"/>
        <v>v</v>
      </c>
    </row>
    <row r="234" spans="7:16" ht="19.5" customHeight="1">
      <c r="G234" s="38" t="s">
        <v>43</v>
      </c>
      <c r="H234" s="21" t="s">
        <v>409</v>
      </c>
      <c r="I234" s="40" t="s">
        <v>684</v>
      </c>
      <c r="J234" s="40" t="s">
        <v>1</v>
      </c>
      <c r="K234" s="35" t="s">
        <v>208</v>
      </c>
      <c r="L234" s="21" t="s">
        <v>406</v>
      </c>
      <c r="M234" t="str">
        <f t="shared" si="14"/>
        <v>văn</v>
      </c>
      <c r="O234">
        <f>VLOOKUP(G234,'Thong tin HS HK I'!L:N,3,0)</f>
        <v>7</v>
      </c>
      <c r="P234" t="str">
        <f t="shared" si="13"/>
        <v>v</v>
      </c>
    </row>
    <row r="235" spans="7:16" ht="19.5" customHeight="1">
      <c r="G235" s="38" t="s">
        <v>43</v>
      </c>
      <c r="H235" s="21" t="s">
        <v>410</v>
      </c>
      <c r="I235" s="40" t="s">
        <v>653</v>
      </c>
      <c r="J235" s="40" t="s">
        <v>1</v>
      </c>
      <c r="K235" s="35" t="s">
        <v>208</v>
      </c>
      <c r="L235" s="21" t="s">
        <v>406</v>
      </c>
      <c r="M235" t="str">
        <f t="shared" si="14"/>
        <v>văn</v>
      </c>
      <c r="O235">
        <f>VLOOKUP(G235,'Thong tin HS HK I'!L:N,3,0)</f>
        <v>7</v>
      </c>
      <c r="P235" t="str">
        <f t="shared" si="13"/>
        <v>v</v>
      </c>
    </row>
    <row r="236" spans="7:16" ht="19.5" customHeight="1">
      <c r="G236" s="38" t="s">
        <v>43</v>
      </c>
      <c r="H236" s="21" t="s">
        <v>401</v>
      </c>
      <c r="I236" s="40" t="s">
        <v>679</v>
      </c>
      <c r="J236" s="40" t="s">
        <v>1</v>
      </c>
      <c r="K236" s="35" t="s">
        <v>208</v>
      </c>
      <c r="L236" s="21" t="s">
        <v>154</v>
      </c>
      <c r="M236" t="str">
        <f t="shared" si="14"/>
        <v>Văn</v>
      </c>
      <c r="O236">
        <f>VLOOKUP(G236,'Thong tin HS HK I'!L:N,3,0)</f>
        <v>7</v>
      </c>
      <c r="P236" t="str">
        <f t="shared" si="13"/>
        <v>V</v>
      </c>
    </row>
    <row r="237" spans="7:16" ht="19.5" customHeight="1">
      <c r="G237" s="38" t="s">
        <v>43</v>
      </c>
      <c r="H237" s="21" t="s">
        <v>403</v>
      </c>
      <c r="I237" s="40" t="s">
        <v>681</v>
      </c>
      <c r="J237" s="40" t="s">
        <v>1</v>
      </c>
      <c r="K237" s="11" t="s">
        <v>270</v>
      </c>
      <c r="L237" s="21" t="s">
        <v>271</v>
      </c>
      <c r="M237" t="str">
        <f t="shared" si="14"/>
        <v>Văn</v>
      </c>
      <c r="O237">
        <f>VLOOKUP(G237,'Thong tin HS HK I'!L:N,3,0)</f>
        <v>7</v>
      </c>
      <c r="P237" t="str">
        <f t="shared" si="13"/>
        <v>V</v>
      </c>
    </row>
    <row r="238" spans="7:16" ht="19.5" customHeight="1">
      <c r="G238" s="38" t="s">
        <v>43</v>
      </c>
      <c r="H238" s="21" t="s">
        <v>407</v>
      </c>
      <c r="I238" s="40" t="s">
        <v>666</v>
      </c>
      <c r="J238" s="40" t="s">
        <v>1</v>
      </c>
      <c r="K238" s="35" t="s">
        <v>208</v>
      </c>
      <c r="L238" s="21" t="s">
        <v>271</v>
      </c>
      <c r="M238" t="str">
        <f t="shared" si="14"/>
        <v>Văn</v>
      </c>
      <c r="O238">
        <f>VLOOKUP(G238,'Thong tin HS HK I'!L:N,3,0)</f>
        <v>7</v>
      </c>
      <c r="P238" t="str">
        <f t="shared" si="13"/>
        <v>V</v>
      </c>
    </row>
    <row r="239" spans="7:16" ht="19.5" customHeight="1">
      <c r="G239" s="38" t="s">
        <v>43</v>
      </c>
      <c r="H239" s="21" t="s">
        <v>412</v>
      </c>
      <c r="I239" s="40" t="s">
        <v>653</v>
      </c>
      <c r="J239" s="40" t="s">
        <v>1</v>
      </c>
      <c r="K239" s="35" t="s">
        <v>208</v>
      </c>
      <c r="L239" s="21" t="s">
        <v>271</v>
      </c>
      <c r="M239" t="str">
        <f t="shared" si="14"/>
        <v>Văn</v>
      </c>
      <c r="O239">
        <f>VLOOKUP(G239,'Thong tin HS HK I'!L:N,3,0)</f>
        <v>7</v>
      </c>
      <c r="P239" t="str">
        <f t="shared" si="13"/>
        <v>V</v>
      </c>
    </row>
    <row r="240" spans="7:16" ht="19.5" customHeight="1">
      <c r="G240" s="38" t="s">
        <v>43</v>
      </c>
      <c r="H240" s="21" t="s">
        <v>413</v>
      </c>
      <c r="I240" s="40" t="s">
        <v>658</v>
      </c>
      <c r="J240" s="40" t="s">
        <v>1</v>
      </c>
      <c r="K240" s="11" t="s">
        <v>257</v>
      </c>
      <c r="L240" s="21" t="s">
        <v>320</v>
      </c>
      <c r="M240" t="str">
        <f t="shared" si="14"/>
        <v>Văn Sử</v>
      </c>
      <c r="O240">
        <f>VLOOKUP(G240,'Thong tin HS HK I'!L:N,3,0)</f>
        <v>7</v>
      </c>
      <c r="P240" t="str">
        <f t="shared" si="13"/>
        <v>V</v>
      </c>
    </row>
    <row r="241" spans="7:16" ht="19.5" customHeight="1">
      <c r="G241" s="38" t="s">
        <v>43</v>
      </c>
      <c r="H241" s="21" t="s">
        <v>416</v>
      </c>
      <c r="I241" s="40" t="s">
        <v>653</v>
      </c>
      <c r="J241" s="40" t="s">
        <v>1</v>
      </c>
      <c r="K241" s="35" t="s">
        <v>208</v>
      </c>
      <c r="L241" s="21" t="s">
        <v>320</v>
      </c>
      <c r="M241" t="str">
        <f t="shared" si="14"/>
        <v>Văn Sử</v>
      </c>
      <c r="O241">
        <f>VLOOKUP(G241,'Thong tin HS HK I'!L:N,3,0)</f>
        <v>7</v>
      </c>
      <c r="P241" t="str">
        <f t="shared" si="13"/>
        <v>V</v>
      </c>
    </row>
    <row r="242" spans="7:16" ht="19.5" customHeight="1">
      <c r="G242" s="38" t="s">
        <v>43</v>
      </c>
      <c r="H242" s="21" t="s">
        <v>429</v>
      </c>
      <c r="I242" s="40" t="s">
        <v>662</v>
      </c>
      <c r="J242" s="43" t="s">
        <v>1</v>
      </c>
      <c r="K242" s="11" t="s">
        <v>184</v>
      </c>
      <c r="L242" s="21" t="s">
        <v>430</v>
      </c>
      <c r="M242" t="s">
        <v>702</v>
      </c>
      <c r="O242">
        <f>VLOOKUP(G242,'Thong tin HS HK I'!L:N,3,0)</f>
        <v>7</v>
      </c>
      <c r="P242" t="str">
        <f t="shared" si="13"/>
        <v>z</v>
      </c>
    </row>
    <row r="243" spans="7:16" ht="19.5" customHeight="1">
      <c r="G243" s="38" t="s">
        <v>43</v>
      </c>
      <c r="H243" s="21" t="s">
        <v>427</v>
      </c>
      <c r="I243" s="40" t="s">
        <v>683</v>
      </c>
      <c r="J243" s="40" t="s">
        <v>1</v>
      </c>
      <c r="K243" s="11" t="s">
        <v>249</v>
      </c>
      <c r="L243" s="21" t="s">
        <v>428</v>
      </c>
      <c r="M243" t="s">
        <v>702</v>
      </c>
      <c r="O243">
        <f>VLOOKUP(G243,'Thong tin HS HK I'!L:N,3,0)</f>
        <v>7</v>
      </c>
      <c r="P243" t="str">
        <f t="shared" si="13"/>
        <v>z</v>
      </c>
    </row>
    <row r="244" spans="7:16" ht="19.5" customHeight="1">
      <c r="G244" s="7" t="s">
        <v>45</v>
      </c>
      <c r="H244" s="44" t="s">
        <v>575</v>
      </c>
      <c r="I244" s="8" t="s">
        <v>656</v>
      </c>
      <c r="J244" s="8" t="s">
        <v>685</v>
      </c>
      <c r="K244" s="10" t="s">
        <v>150</v>
      </c>
      <c r="L244" s="21" t="s">
        <v>151</v>
      </c>
      <c r="M244" t="str">
        <f aca="true" t="shared" si="15" ref="M244:M251">TRIM(RIGHT(L244,LEN(L244)-4))</f>
        <v>Toán</v>
      </c>
      <c r="N244">
        <v>1</v>
      </c>
      <c r="O244">
        <f>VLOOKUP(G244,'Thong tin HS HK I'!L:N,3,0)</f>
        <v>8</v>
      </c>
      <c r="P244" t="str">
        <f t="shared" si="13"/>
        <v>T</v>
      </c>
    </row>
    <row r="245" spans="7:16" ht="19.5" customHeight="1">
      <c r="G245" s="7" t="s">
        <v>45</v>
      </c>
      <c r="H245" s="44" t="s">
        <v>579</v>
      </c>
      <c r="I245" s="8" t="s">
        <v>681</v>
      </c>
      <c r="J245" s="8" t="s">
        <v>1</v>
      </c>
      <c r="K245" s="10" t="s">
        <v>153</v>
      </c>
      <c r="L245" s="21" t="s">
        <v>271</v>
      </c>
      <c r="M245" t="str">
        <f t="shared" si="15"/>
        <v>Văn</v>
      </c>
      <c r="N245">
        <v>2</v>
      </c>
      <c r="O245">
        <f>VLOOKUP(G245,'Thong tin HS HK I'!L:N,3,0)</f>
        <v>8</v>
      </c>
      <c r="P245" t="str">
        <f t="shared" si="13"/>
        <v>V</v>
      </c>
    </row>
    <row r="246" spans="7:16" ht="19.5" customHeight="1">
      <c r="G246" s="7" t="s">
        <v>45</v>
      </c>
      <c r="H246" s="44" t="s">
        <v>592</v>
      </c>
      <c r="I246" s="8" t="s">
        <v>659</v>
      </c>
      <c r="J246" s="8" t="s">
        <v>1</v>
      </c>
      <c r="K246" s="35" t="s">
        <v>208</v>
      </c>
      <c r="L246" s="44" t="s">
        <v>637</v>
      </c>
      <c r="M246" t="str">
        <f t="shared" si="15"/>
        <v>Anh</v>
      </c>
      <c r="O246">
        <f>VLOOKUP(G246,'Thong tin HS HK I'!L:N,3,0)</f>
        <v>8</v>
      </c>
      <c r="P246" t="str">
        <f t="shared" si="13"/>
        <v>A</v>
      </c>
    </row>
    <row r="247" spans="7:16" ht="19.5" customHeight="1">
      <c r="G247" s="7" t="s">
        <v>45</v>
      </c>
      <c r="H247" s="44" t="s">
        <v>584</v>
      </c>
      <c r="I247" s="8" t="s">
        <v>658</v>
      </c>
      <c r="J247" s="8" t="s">
        <v>1</v>
      </c>
      <c r="K247" s="35" t="s">
        <v>208</v>
      </c>
      <c r="L247" s="44" t="s">
        <v>445</v>
      </c>
      <c r="M247" t="str">
        <f t="shared" si="15"/>
        <v>Anh</v>
      </c>
      <c r="O247">
        <f>VLOOKUP(G247,'Thong tin HS HK I'!L:N,3,0)</f>
        <v>8</v>
      </c>
      <c r="P247" t="str">
        <f t="shared" si="13"/>
        <v>A</v>
      </c>
    </row>
    <row r="248" spans="7:16" ht="19.5" customHeight="1">
      <c r="G248" s="7" t="s">
        <v>45</v>
      </c>
      <c r="H248" s="44" t="s">
        <v>585</v>
      </c>
      <c r="I248" s="8" t="s">
        <v>658</v>
      </c>
      <c r="J248" s="8" t="s">
        <v>1</v>
      </c>
      <c r="K248" s="35" t="s">
        <v>208</v>
      </c>
      <c r="L248" s="44" t="s">
        <v>445</v>
      </c>
      <c r="M248" t="str">
        <f t="shared" si="15"/>
        <v>Anh</v>
      </c>
      <c r="O248">
        <f>VLOOKUP(G248,'Thong tin HS HK I'!L:N,3,0)</f>
        <v>8</v>
      </c>
      <c r="P248" t="str">
        <f t="shared" si="13"/>
        <v>A</v>
      </c>
    </row>
    <row r="249" spans="7:16" ht="19.5" customHeight="1">
      <c r="G249" s="7" t="s">
        <v>45</v>
      </c>
      <c r="H249" s="44" t="s">
        <v>589</v>
      </c>
      <c r="I249" s="8" t="s">
        <v>655</v>
      </c>
      <c r="J249" s="8" t="s">
        <v>1</v>
      </c>
      <c r="K249" s="35" t="s">
        <v>208</v>
      </c>
      <c r="L249" s="44" t="s">
        <v>445</v>
      </c>
      <c r="M249" t="str">
        <f t="shared" si="15"/>
        <v>Anh</v>
      </c>
      <c r="O249">
        <f>VLOOKUP(G249,'Thong tin HS HK I'!L:N,3,0)</f>
        <v>8</v>
      </c>
      <c r="P249" t="str">
        <f t="shared" si="13"/>
        <v>A</v>
      </c>
    </row>
    <row r="250" spans="7:16" ht="19.5" customHeight="1">
      <c r="G250" s="7" t="s">
        <v>45</v>
      </c>
      <c r="H250" s="44" t="s">
        <v>576</v>
      </c>
      <c r="I250" s="8" t="s">
        <v>657</v>
      </c>
      <c r="J250" s="8" t="s">
        <v>1</v>
      </c>
      <c r="K250" s="35" t="s">
        <v>208</v>
      </c>
      <c r="L250" s="44" t="s">
        <v>210</v>
      </c>
      <c r="M250" t="str">
        <f t="shared" si="15"/>
        <v>Hoá Sinh</v>
      </c>
      <c r="O250">
        <f>VLOOKUP(G250,'Thong tin HS HK I'!L:N,3,0)</f>
        <v>8</v>
      </c>
      <c r="P250" t="str">
        <f t="shared" si="13"/>
        <v>H</v>
      </c>
    </row>
    <row r="251" spans="7:16" ht="19.5" customHeight="1">
      <c r="G251" s="7" t="s">
        <v>45</v>
      </c>
      <c r="H251" s="44" t="s">
        <v>595</v>
      </c>
      <c r="I251" s="8" t="s">
        <v>677</v>
      </c>
      <c r="J251" s="8" t="s">
        <v>685</v>
      </c>
      <c r="K251" s="35" t="s">
        <v>208</v>
      </c>
      <c r="L251" s="21" t="s">
        <v>696</v>
      </c>
      <c r="M251" t="str">
        <f t="shared" si="15"/>
        <v>Lí</v>
      </c>
      <c r="O251">
        <f>VLOOKUP(G251,'Thong tin HS HK I'!L:N,3,0)</f>
        <v>8</v>
      </c>
      <c r="P251" t="str">
        <f t="shared" si="13"/>
        <v>L</v>
      </c>
    </row>
    <row r="252" spans="7:16" ht="19.5" customHeight="1">
      <c r="G252" s="7" t="s">
        <v>45</v>
      </c>
      <c r="H252" s="44" t="s">
        <v>601</v>
      </c>
      <c r="I252" s="41" t="s">
        <v>677</v>
      </c>
      <c r="J252" s="41" t="s">
        <v>1</v>
      </c>
      <c r="K252" s="35" t="s">
        <v>208</v>
      </c>
      <c r="L252" s="44" t="s">
        <v>645</v>
      </c>
      <c r="M252" t="s">
        <v>98</v>
      </c>
      <c r="O252">
        <f>VLOOKUP(G252,'Thong tin HS HK I'!L:N,3,0)</f>
        <v>8</v>
      </c>
      <c r="P252" t="str">
        <f t="shared" si="13"/>
        <v>M</v>
      </c>
    </row>
    <row r="253" spans="7:16" ht="19.5" customHeight="1">
      <c r="G253" s="7" t="s">
        <v>45</v>
      </c>
      <c r="H253" s="44" t="s">
        <v>588</v>
      </c>
      <c r="I253" s="8" t="s">
        <v>658</v>
      </c>
      <c r="J253" s="8" t="s">
        <v>685</v>
      </c>
      <c r="K253" s="11" t="s">
        <v>263</v>
      </c>
      <c r="L253" s="44" t="s">
        <v>704</v>
      </c>
      <c r="M253" t="str">
        <f>TRIM(RIGHT(L253,LEN(L253)-4))</f>
        <v>Sinh Địa</v>
      </c>
      <c r="O253">
        <f>VLOOKUP(G253,'Thong tin HS HK I'!L:N,3,0)</f>
        <v>8</v>
      </c>
      <c r="P253" t="str">
        <f t="shared" si="13"/>
        <v>S</v>
      </c>
    </row>
    <row r="254" spans="7:16" ht="19.5" customHeight="1">
      <c r="G254" s="7" t="s">
        <v>45</v>
      </c>
      <c r="H254" s="44" t="s">
        <v>591</v>
      </c>
      <c r="I254" s="8" t="s">
        <v>658</v>
      </c>
      <c r="J254" s="8" t="s">
        <v>1</v>
      </c>
      <c r="K254" s="35" t="s">
        <v>208</v>
      </c>
      <c r="L254" s="44" t="s">
        <v>705</v>
      </c>
      <c r="M254" t="str">
        <f>TRIM(RIGHT(L254,LEN(L254)-4))</f>
        <v>Sinh Hoá</v>
      </c>
      <c r="O254">
        <f>VLOOKUP(G254,'Thong tin HS HK I'!L:N,3,0)</f>
        <v>8</v>
      </c>
      <c r="P254" t="str">
        <f t="shared" si="13"/>
        <v>S</v>
      </c>
    </row>
    <row r="255" spans="7:16" ht="19.5" customHeight="1">
      <c r="G255" s="7" t="s">
        <v>45</v>
      </c>
      <c r="H255" s="44" t="s">
        <v>599</v>
      </c>
      <c r="I255" s="8" t="s">
        <v>668</v>
      </c>
      <c r="J255" s="8" t="s">
        <v>685</v>
      </c>
      <c r="K255" s="35" t="s">
        <v>208</v>
      </c>
      <c r="L255" s="44" t="s">
        <v>703</v>
      </c>
      <c r="M255" t="s">
        <v>99</v>
      </c>
      <c r="O255">
        <f>VLOOKUP(G255,'Thong tin HS HK I'!L:N,3,0)</f>
        <v>8</v>
      </c>
      <c r="P255" t="str">
        <f t="shared" si="13"/>
        <v>T</v>
      </c>
    </row>
    <row r="256" spans="7:16" ht="19.5" customHeight="1">
      <c r="G256" s="46" t="s">
        <v>45</v>
      </c>
      <c r="H256" s="44" t="s">
        <v>224</v>
      </c>
      <c r="I256" s="8" t="s">
        <v>660</v>
      </c>
      <c r="J256" s="8" t="s">
        <v>1</v>
      </c>
      <c r="K256" s="35" t="s">
        <v>208</v>
      </c>
      <c r="L256" s="44" t="s">
        <v>190</v>
      </c>
      <c r="M256" t="str">
        <f aca="true" t="shared" si="16" ref="M256:M271">TRIM(RIGHT(L256,LEN(L256)-4))</f>
        <v>Toán</v>
      </c>
      <c r="O256">
        <f>VLOOKUP(G256,'Thong tin HS HK I'!L:N,3,0)</f>
        <v>8</v>
      </c>
      <c r="P256" t="str">
        <f t="shared" si="13"/>
        <v>T</v>
      </c>
    </row>
    <row r="257" spans="7:16" ht="19.5" customHeight="1">
      <c r="G257" s="7" t="s">
        <v>45</v>
      </c>
      <c r="H257" s="44" t="s">
        <v>600</v>
      </c>
      <c r="I257" s="8" t="s">
        <v>660</v>
      </c>
      <c r="J257" s="8" t="s">
        <v>1</v>
      </c>
      <c r="K257" s="35" t="s">
        <v>208</v>
      </c>
      <c r="L257" s="44" t="s">
        <v>190</v>
      </c>
      <c r="M257" t="str">
        <f t="shared" si="16"/>
        <v>Toán</v>
      </c>
      <c r="O257">
        <f>VLOOKUP(G257,'Thong tin HS HK I'!L:N,3,0)</f>
        <v>8</v>
      </c>
      <c r="P257" t="str">
        <f t="shared" si="13"/>
        <v>T</v>
      </c>
    </row>
    <row r="258" spans="7:16" ht="19.5" customHeight="1">
      <c r="G258" s="7" t="s">
        <v>45</v>
      </c>
      <c r="H258" s="44" t="s">
        <v>582</v>
      </c>
      <c r="I258" s="8" t="s">
        <v>655</v>
      </c>
      <c r="J258" s="8" t="s">
        <v>1</v>
      </c>
      <c r="K258" s="35" t="s">
        <v>208</v>
      </c>
      <c r="L258" s="44" t="s">
        <v>187</v>
      </c>
      <c r="M258" t="str">
        <f t="shared" si="16"/>
        <v>Toán</v>
      </c>
      <c r="O258">
        <f>VLOOKUP(G258,'Thong tin HS HK I'!L:N,3,0)</f>
        <v>8</v>
      </c>
      <c r="P258" t="str">
        <f t="shared" si="13"/>
        <v>T</v>
      </c>
    </row>
    <row r="259" spans="7:16" ht="19.5" customHeight="1">
      <c r="G259" s="7" t="s">
        <v>45</v>
      </c>
      <c r="H259" s="44" t="s">
        <v>590</v>
      </c>
      <c r="I259" s="8" t="s">
        <v>658</v>
      </c>
      <c r="J259" s="8" t="s">
        <v>685</v>
      </c>
      <c r="K259" s="11" t="s">
        <v>263</v>
      </c>
      <c r="L259" s="21" t="s">
        <v>151</v>
      </c>
      <c r="M259" t="str">
        <f t="shared" si="16"/>
        <v>Toán</v>
      </c>
      <c r="O259">
        <f>VLOOKUP(G259,'Thong tin HS HK I'!L:N,3,0)</f>
        <v>8</v>
      </c>
      <c r="P259" t="str">
        <f t="shared" si="13"/>
        <v>T</v>
      </c>
    </row>
    <row r="260" spans="7:16" ht="19.5" customHeight="1">
      <c r="G260" s="7" t="s">
        <v>45</v>
      </c>
      <c r="H260" s="44" t="s">
        <v>583</v>
      </c>
      <c r="I260" s="8" t="s">
        <v>672</v>
      </c>
      <c r="J260" s="8" t="s">
        <v>1</v>
      </c>
      <c r="K260" s="35" t="s">
        <v>208</v>
      </c>
      <c r="L260" s="44" t="s">
        <v>233</v>
      </c>
      <c r="M260" t="str">
        <f t="shared" si="16"/>
        <v>Toán Lý</v>
      </c>
      <c r="O260">
        <f>VLOOKUP(G260,'Thong tin HS HK I'!L:N,3,0)</f>
        <v>8</v>
      </c>
      <c r="P260" t="str">
        <f t="shared" si="13"/>
        <v>T</v>
      </c>
    </row>
    <row r="261" spans="7:16" ht="19.5" customHeight="1">
      <c r="G261" s="7" t="s">
        <v>45</v>
      </c>
      <c r="H261" s="44" t="s">
        <v>598</v>
      </c>
      <c r="I261" s="8" t="s">
        <v>668</v>
      </c>
      <c r="J261" s="8" t="s">
        <v>1</v>
      </c>
      <c r="K261" s="35" t="s">
        <v>208</v>
      </c>
      <c r="L261" s="44" t="s">
        <v>644</v>
      </c>
      <c r="M261" t="str">
        <f t="shared" si="16"/>
        <v>Trung</v>
      </c>
      <c r="O261">
        <f>VLOOKUP(G261,'Thong tin HS HK I'!L:N,3,0)</f>
        <v>8</v>
      </c>
      <c r="P261" t="str">
        <f t="shared" si="13"/>
        <v>T</v>
      </c>
    </row>
    <row r="262" spans="7:16" ht="19.5" customHeight="1">
      <c r="G262" s="7" t="s">
        <v>45</v>
      </c>
      <c r="H262" s="44" t="s">
        <v>581</v>
      </c>
      <c r="I262" s="8" t="s">
        <v>656</v>
      </c>
      <c r="J262" s="8" t="s">
        <v>1</v>
      </c>
      <c r="K262" s="35" t="s">
        <v>208</v>
      </c>
      <c r="L262" s="44" t="s">
        <v>188</v>
      </c>
      <c r="M262" t="str">
        <f t="shared" si="16"/>
        <v>Văn</v>
      </c>
      <c r="O262">
        <f>VLOOKUP(G262,'Thong tin HS HK I'!L:N,3,0)</f>
        <v>8</v>
      </c>
      <c r="P262" t="str">
        <f aca="true" t="shared" si="17" ref="P262:P325">LEFT(M262,1)</f>
        <v>V</v>
      </c>
    </row>
    <row r="263" spans="7:16" ht="19.5" customHeight="1">
      <c r="G263" s="7" t="s">
        <v>45</v>
      </c>
      <c r="H263" s="44" t="s">
        <v>578</v>
      </c>
      <c r="I263" s="8" t="s">
        <v>679</v>
      </c>
      <c r="J263" s="8" t="s">
        <v>1</v>
      </c>
      <c r="K263" s="35" t="s">
        <v>208</v>
      </c>
      <c r="L263" s="44" t="s">
        <v>154</v>
      </c>
      <c r="M263" t="str">
        <f t="shared" si="16"/>
        <v>Văn</v>
      </c>
      <c r="O263">
        <f>VLOOKUP(G263,'Thong tin HS HK I'!L:N,3,0)</f>
        <v>8</v>
      </c>
      <c r="P263" t="str">
        <f t="shared" si="17"/>
        <v>V</v>
      </c>
    </row>
    <row r="264" spans="7:16" ht="19.5" customHeight="1">
      <c r="G264" s="7" t="s">
        <v>45</v>
      </c>
      <c r="H264" s="44" t="s">
        <v>580</v>
      </c>
      <c r="I264" s="8" t="s">
        <v>666</v>
      </c>
      <c r="J264" s="8" t="s">
        <v>1</v>
      </c>
      <c r="K264" s="35" t="s">
        <v>208</v>
      </c>
      <c r="L264" s="44" t="s">
        <v>271</v>
      </c>
      <c r="M264" t="str">
        <f t="shared" si="16"/>
        <v>Văn</v>
      </c>
      <c r="O264">
        <f>VLOOKUP(G264,'Thong tin HS HK I'!L:N,3,0)</f>
        <v>8</v>
      </c>
      <c r="P264" t="str">
        <f t="shared" si="17"/>
        <v>V</v>
      </c>
    </row>
    <row r="265" spans="7:16" ht="19.5" customHeight="1">
      <c r="G265" s="7" t="s">
        <v>45</v>
      </c>
      <c r="H265" s="44" t="s">
        <v>593</v>
      </c>
      <c r="I265" s="8" t="s">
        <v>655</v>
      </c>
      <c r="J265" s="8" t="s">
        <v>685</v>
      </c>
      <c r="K265" s="35" t="s">
        <v>208</v>
      </c>
      <c r="L265" s="21" t="s">
        <v>271</v>
      </c>
      <c r="M265" t="str">
        <f t="shared" si="16"/>
        <v>Văn</v>
      </c>
      <c r="O265">
        <f>VLOOKUP(G265,'Thong tin HS HK I'!L:N,3,0)</f>
        <v>8</v>
      </c>
      <c r="P265" t="str">
        <f t="shared" si="17"/>
        <v>V</v>
      </c>
    </row>
    <row r="266" spans="7:16" ht="19.5" customHeight="1">
      <c r="G266" s="7" t="s">
        <v>45</v>
      </c>
      <c r="H266" s="44" t="s">
        <v>596</v>
      </c>
      <c r="I266" s="8" t="s">
        <v>662</v>
      </c>
      <c r="J266" s="8" t="s">
        <v>685</v>
      </c>
      <c r="K266" s="35" t="s">
        <v>208</v>
      </c>
      <c r="L266" s="21" t="s">
        <v>271</v>
      </c>
      <c r="M266" t="str">
        <f t="shared" si="16"/>
        <v>Văn</v>
      </c>
      <c r="O266">
        <f>VLOOKUP(G266,'Thong tin HS HK I'!L:N,3,0)</f>
        <v>8</v>
      </c>
      <c r="P266" t="str">
        <f t="shared" si="17"/>
        <v>V</v>
      </c>
    </row>
    <row r="267" spans="7:16" ht="19.5" customHeight="1">
      <c r="G267" s="7" t="s">
        <v>45</v>
      </c>
      <c r="H267" s="44" t="s">
        <v>594</v>
      </c>
      <c r="I267" s="8" t="s">
        <v>653</v>
      </c>
      <c r="J267" s="8" t="s">
        <v>1</v>
      </c>
      <c r="K267" s="35" t="s">
        <v>208</v>
      </c>
      <c r="L267" s="44" t="s">
        <v>707</v>
      </c>
      <c r="M267" t="str">
        <f t="shared" si="16"/>
        <v>Văn Giáo</v>
      </c>
      <c r="O267">
        <f>VLOOKUP(G267,'Thong tin HS HK I'!L:N,3,0)</f>
        <v>8</v>
      </c>
      <c r="P267" t="str">
        <f t="shared" si="17"/>
        <v>V</v>
      </c>
    </row>
    <row r="268" spans="7:16" ht="19.5" customHeight="1">
      <c r="G268" s="7" t="s">
        <v>45</v>
      </c>
      <c r="H268" s="44" t="s">
        <v>577</v>
      </c>
      <c r="I268" s="8" t="s">
        <v>663</v>
      </c>
      <c r="J268" s="8" t="s">
        <v>1</v>
      </c>
      <c r="K268" s="35" t="s">
        <v>208</v>
      </c>
      <c r="L268" s="44" t="s">
        <v>320</v>
      </c>
      <c r="M268" t="str">
        <f t="shared" si="16"/>
        <v>Văn Sử</v>
      </c>
      <c r="O268">
        <f>VLOOKUP(G268,'Thong tin HS HK I'!L:N,3,0)</f>
        <v>8</v>
      </c>
      <c r="P268" t="str">
        <f t="shared" si="17"/>
        <v>V</v>
      </c>
    </row>
    <row r="269" spans="7:16" ht="19.5" customHeight="1">
      <c r="G269" s="7" t="s">
        <v>45</v>
      </c>
      <c r="H269" s="44" t="s">
        <v>586</v>
      </c>
      <c r="I269" s="8" t="s">
        <v>672</v>
      </c>
      <c r="J269" s="8" t="s">
        <v>1</v>
      </c>
      <c r="K269" s="35" t="s">
        <v>208</v>
      </c>
      <c r="L269" s="44" t="s">
        <v>320</v>
      </c>
      <c r="M269" t="str">
        <f t="shared" si="16"/>
        <v>Văn Sử</v>
      </c>
      <c r="O269">
        <f>VLOOKUP(G269,'Thong tin HS HK I'!L:N,3,0)</f>
        <v>8</v>
      </c>
      <c r="P269" t="str">
        <f t="shared" si="17"/>
        <v>V</v>
      </c>
    </row>
    <row r="270" spans="7:16" ht="19.5" customHeight="1">
      <c r="G270" s="7" t="s">
        <v>45</v>
      </c>
      <c r="H270" s="44" t="s">
        <v>587</v>
      </c>
      <c r="I270" s="8" t="s">
        <v>658</v>
      </c>
      <c r="J270" s="8" t="s">
        <v>1</v>
      </c>
      <c r="K270" s="11" t="s">
        <v>263</v>
      </c>
      <c r="L270" s="44" t="s">
        <v>320</v>
      </c>
      <c r="M270" t="str">
        <f t="shared" si="16"/>
        <v>Văn Sử</v>
      </c>
      <c r="O270">
        <f>VLOOKUP(G270,'Thong tin HS HK I'!L:N,3,0)</f>
        <v>8</v>
      </c>
      <c r="P270" t="str">
        <f t="shared" si="17"/>
        <v>V</v>
      </c>
    </row>
    <row r="271" spans="7:16" ht="19.5" customHeight="1">
      <c r="G271" s="7" t="s">
        <v>45</v>
      </c>
      <c r="H271" s="44" t="s">
        <v>597</v>
      </c>
      <c r="I271" s="8" t="s">
        <v>662</v>
      </c>
      <c r="J271" s="8" t="s">
        <v>685</v>
      </c>
      <c r="K271" s="35" t="s">
        <v>208</v>
      </c>
      <c r="L271" s="44" t="s">
        <v>320</v>
      </c>
      <c r="M271" t="str">
        <f t="shared" si="16"/>
        <v>Văn Sử</v>
      </c>
      <c r="O271">
        <f>VLOOKUP(G271,'Thong tin HS HK I'!L:N,3,0)</f>
        <v>8</v>
      </c>
      <c r="P271" t="str">
        <f t="shared" si="17"/>
        <v>V</v>
      </c>
    </row>
    <row r="272" spans="7:16" ht="19.5" customHeight="1">
      <c r="G272" s="7" t="s">
        <v>45</v>
      </c>
      <c r="H272" s="44" t="s">
        <v>602</v>
      </c>
      <c r="I272" s="8" t="s">
        <v>668</v>
      </c>
      <c r="J272" s="8" t="s">
        <v>685</v>
      </c>
      <c r="K272" s="35" t="s">
        <v>343</v>
      </c>
      <c r="L272" s="44" t="s">
        <v>603</v>
      </c>
      <c r="M272" t="s">
        <v>702</v>
      </c>
      <c r="O272">
        <f>VLOOKUP(G272,'Thong tin HS HK I'!L:N,3,0)</f>
        <v>8</v>
      </c>
      <c r="P272" t="str">
        <f t="shared" si="17"/>
        <v>z</v>
      </c>
    </row>
    <row r="273" spans="7:16" ht="19.5" customHeight="1">
      <c r="G273" s="46" t="s">
        <v>47</v>
      </c>
      <c r="H273" s="9" t="s">
        <v>501</v>
      </c>
      <c r="I273" s="8" t="s">
        <v>667</v>
      </c>
      <c r="J273" s="8" t="s">
        <v>1</v>
      </c>
      <c r="K273" s="8" t="s">
        <v>346</v>
      </c>
      <c r="L273" s="61" t="s">
        <v>190</v>
      </c>
      <c r="M273" t="str">
        <f aca="true" t="shared" si="18" ref="M273:M295">TRIM(RIGHT(L273,LEN(L273)-4))</f>
        <v>Toán</v>
      </c>
      <c r="N273">
        <v>1</v>
      </c>
      <c r="O273">
        <f>VLOOKUP(G273,'Thong tin HS HK I'!L:N,3,0)</f>
        <v>9</v>
      </c>
      <c r="P273" t="str">
        <f t="shared" si="17"/>
        <v>T</v>
      </c>
    </row>
    <row r="274" spans="7:16" ht="19.5" customHeight="1">
      <c r="G274" s="7" t="s">
        <v>47</v>
      </c>
      <c r="H274" s="9" t="s">
        <v>502</v>
      </c>
      <c r="I274" s="8" t="s">
        <v>667</v>
      </c>
      <c r="J274" s="8" t="s">
        <v>1</v>
      </c>
      <c r="K274" s="8" t="s">
        <v>206</v>
      </c>
      <c r="L274" s="61" t="s">
        <v>188</v>
      </c>
      <c r="M274" t="str">
        <f t="shared" si="18"/>
        <v>Văn</v>
      </c>
      <c r="N274">
        <v>2</v>
      </c>
      <c r="O274">
        <f>VLOOKUP(G274,'Thong tin HS HK I'!L:N,3,0)</f>
        <v>9</v>
      </c>
      <c r="P274" t="str">
        <f t="shared" si="17"/>
        <v>V</v>
      </c>
    </row>
    <row r="275" spans="7:16" ht="19.5" customHeight="1">
      <c r="G275" s="7" t="s">
        <v>47</v>
      </c>
      <c r="H275" s="9" t="s">
        <v>525</v>
      </c>
      <c r="I275" s="8" t="s">
        <v>658</v>
      </c>
      <c r="J275" s="8" t="s">
        <v>1</v>
      </c>
      <c r="K275" s="8" t="s">
        <v>156</v>
      </c>
      <c r="L275" s="61" t="s">
        <v>647</v>
      </c>
      <c r="M275" t="str">
        <f t="shared" si="18"/>
        <v>Anh</v>
      </c>
      <c r="O275">
        <f>VLOOKUP(G275,'Thong tin HS HK I'!L:N,3,0)</f>
        <v>9</v>
      </c>
      <c r="P275" t="str">
        <f t="shared" si="17"/>
        <v>A</v>
      </c>
    </row>
    <row r="276" spans="7:16" ht="19.5" customHeight="1">
      <c r="G276" s="7" t="s">
        <v>47</v>
      </c>
      <c r="H276" s="9" t="s">
        <v>530</v>
      </c>
      <c r="I276" s="8" t="s">
        <v>672</v>
      </c>
      <c r="J276" s="8" t="s">
        <v>685</v>
      </c>
      <c r="K276" s="8" t="s">
        <v>156</v>
      </c>
      <c r="L276" s="61" t="s">
        <v>647</v>
      </c>
      <c r="M276" t="str">
        <f t="shared" si="18"/>
        <v>Anh</v>
      </c>
      <c r="O276">
        <f>VLOOKUP(G276,'Thong tin HS HK I'!L:N,3,0)</f>
        <v>9</v>
      </c>
      <c r="P276" t="str">
        <f t="shared" si="17"/>
        <v>A</v>
      </c>
    </row>
    <row r="277" spans="7:16" ht="19.5" customHeight="1">
      <c r="G277" s="7" t="s">
        <v>47</v>
      </c>
      <c r="H277" s="9" t="s">
        <v>529</v>
      </c>
      <c r="I277" s="8" t="s">
        <v>653</v>
      </c>
      <c r="J277" s="8" t="s">
        <v>1</v>
      </c>
      <c r="K277" s="8" t="s">
        <v>156</v>
      </c>
      <c r="L277" s="61" t="s">
        <v>637</v>
      </c>
      <c r="M277" t="str">
        <f t="shared" si="18"/>
        <v>Anh</v>
      </c>
      <c r="O277">
        <f>VLOOKUP(G277,'Thong tin HS HK I'!L:N,3,0)</f>
        <v>9</v>
      </c>
      <c r="P277" t="str">
        <f t="shared" si="17"/>
        <v>A</v>
      </c>
    </row>
    <row r="278" spans="7:16" ht="19.5" customHeight="1">
      <c r="G278" s="7" t="s">
        <v>47</v>
      </c>
      <c r="H278" s="9" t="s">
        <v>506</v>
      </c>
      <c r="I278" s="8" t="s">
        <v>657</v>
      </c>
      <c r="J278" s="8" t="s">
        <v>1</v>
      </c>
      <c r="K278" s="8" t="s">
        <v>208</v>
      </c>
      <c r="L278" s="61" t="s">
        <v>507</v>
      </c>
      <c r="M278" t="str">
        <f t="shared" si="18"/>
        <v>Địa</v>
      </c>
      <c r="O278">
        <f>VLOOKUP(G278,'Thong tin HS HK I'!L:N,3,0)</f>
        <v>9</v>
      </c>
      <c r="P278" t="str">
        <f t="shared" si="17"/>
        <v>Đ</v>
      </c>
    </row>
    <row r="279" spans="7:16" ht="19.5" customHeight="1">
      <c r="G279" s="7" t="s">
        <v>47</v>
      </c>
      <c r="H279" s="9" t="s">
        <v>516</v>
      </c>
      <c r="I279" s="8" t="s">
        <v>681</v>
      </c>
      <c r="J279" s="8" t="s">
        <v>1</v>
      </c>
      <c r="K279" s="8" t="s">
        <v>208</v>
      </c>
      <c r="L279" s="61" t="s">
        <v>433</v>
      </c>
      <c r="M279" t="str">
        <f t="shared" si="18"/>
        <v>GDCD</v>
      </c>
      <c r="O279">
        <f>VLOOKUP(G279,'Thong tin HS HK I'!L:N,3,0)</f>
        <v>9</v>
      </c>
      <c r="P279" t="str">
        <f t="shared" si="17"/>
        <v>G</v>
      </c>
    </row>
    <row r="280" spans="7:16" ht="19.5" customHeight="1">
      <c r="G280" s="7" t="s">
        <v>47</v>
      </c>
      <c r="H280" s="9" t="s">
        <v>503</v>
      </c>
      <c r="I280" s="8" t="s">
        <v>657</v>
      </c>
      <c r="J280" s="8" t="s">
        <v>1</v>
      </c>
      <c r="K280" s="11" t="s">
        <v>263</v>
      </c>
      <c r="L280" s="61" t="s">
        <v>519</v>
      </c>
      <c r="M280" t="str">
        <f t="shared" si="18"/>
        <v>Hoá Địa</v>
      </c>
      <c r="O280">
        <f>VLOOKUP(G280,'Thong tin HS HK I'!L:N,3,0)</f>
        <v>9</v>
      </c>
      <c r="P280" t="str">
        <f t="shared" si="17"/>
        <v>H</v>
      </c>
    </row>
    <row r="281" spans="7:16" ht="19.5" customHeight="1">
      <c r="G281" s="7" t="s">
        <v>47</v>
      </c>
      <c r="H281" s="9" t="s">
        <v>518</v>
      </c>
      <c r="I281" s="8" t="s">
        <v>651</v>
      </c>
      <c r="J281" s="8" t="s">
        <v>1</v>
      </c>
      <c r="K281" s="8" t="s">
        <v>208</v>
      </c>
      <c r="L281" s="61" t="s">
        <v>519</v>
      </c>
      <c r="M281" t="str">
        <f t="shared" si="18"/>
        <v>Hoá Địa</v>
      </c>
      <c r="O281">
        <f>VLOOKUP(G281,'Thong tin HS HK I'!L:N,3,0)</f>
        <v>9</v>
      </c>
      <c r="P281" t="str">
        <f t="shared" si="17"/>
        <v>H</v>
      </c>
    </row>
    <row r="282" spans="7:16" ht="19.5" customHeight="1">
      <c r="G282" s="7" t="s">
        <v>47</v>
      </c>
      <c r="H282" s="9" t="s">
        <v>505</v>
      </c>
      <c r="I282" s="8" t="s">
        <v>667</v>
      </c>
      <c r="J282" s="8" t="s">
        <v>685</v>
      </c>
      <c r="K282" s="8" t="s">
        <v>208</v>
      </c>
      <c r="L282" s="61" t="s">
        <v>694</v>
      </c>
      <c r="M282" t="str">
        <f t="shared" si="18"/>
        <v>Lí</v>
      </c>
      <c r="O282">
        <f>VLOOKUP(G282,'Thong tin HS HK I'!L:N,3,0)</f>
        <v>9</v>
      </c>
      <c r="P282" t="str">
        <f t="shared" si="17"/>
        <v>L</v>
      </c>
    </row>
    <row r="283" spans="7:16" ht="19.5" customHeight="1">
      <c r="G283" s="7" t="s">
        <v>47</v>
      </c>
      <c r="H283" s="9" t="s">
        <v>515</v>
      </c>
      <c r="I283" s="8" t="s">
        <v>651</v>
      </c>
      <c r="J283" s="8" t="s">
        <v>1</v>
      </c>
      <c r="K283" s="8" t="s">
        <v>208</v>
      </c>
      <c r="L283" s="61" t="s">
        <v>193</v>
      </c>
      <c r="M283" t="str">
        <f t="shared" si="18"/>
        <v>Sinh</v>
      </c>
      <c r="O283">
        <f>VLOOKUP(G283,'Thong tin HS HK I'!L:N,3,0)</f>
        <v>9</v>
      </c>
      <c r="P283" t="str">
        <f t="shared" si="17"/>
        <v>S</v>
      </c>
    </row>
    <row r="284" spans="7:16" ht="19.5" customHeight="1">
      <c r="G284" s="7" t="s">
        <v>47</v>
      </c>
      <c r="H284" s="9" t="s">
        <v>504</v>
      </c>
      <c r="I284" s="8" t="s">
        <v>654</v>
      </c>
      <c r="J284" s="8" t="s">
        <v>1</v>
      </c>
      <c r="K284" s="8" t="s">
        <v>208</v>
      </c>
      <c r="L284" s="61" t="s">
        <v>159</v>
      </c>
      <c r="M284" t="str">
        <f t="shared" si="18"/>
        <v>Sinh Kỹ</v>
      </c>
      <c r="O284">
        <f>VLOOKUP(G284,'Thong tin HS HK I'!L:N,3,0)</f>
        <v>9</v>
      </c>
      <c r="P284" t="str">
        <f t="shared" si="17"/>
        <v>S</v>
      </c>
    </row>
    <row r="285" spans="7:16" ht="19.5" customHeight="1">
      <c r="G285" s="7" t="s">
        <v>47</v>
      </c>
      <c r="H285" s="9" t="s">
        <v>512</v>
      </c>
      <c r="I285" s="8" t="s">
        <v>655</v>
      </c>
      <c r="J285" s="8" t="s">
        <v>1</v>
      </c>
      <c r="K285" s="8" t="s">
        <v>208</v>
      </c>
      <c r="L285" s="61" t="s">
        <v>228</v>
      </c>
      <c r="M285" t="str">
        <f t="shared" si="18"/>
        <v>Sinh Thể</v>
      </c>
      <c r="O285">
        <f>VLOOKUP(G285,'Thong tin HS HK I'!L:N,3,0)</f>
        <v>9</v>
      </c>
      <c r="P285" t="str">
        <f t="shared" si="17"/>
        <v>S</v>
      </c>
    </row>
    <row r="286" spans="7:16" ht="19.5" customHeight="1">
      <c r="G286" s="7" t="s">
        <v>47</v>
      </c>
      <c r="H286" s="9" t="s">
        <v>517</v>
      </c>
      <c r="I286" s="8" t="s">
        <v>662</v>
      </c>
      <c r="J286" s="8" t="s">
        <v>1</v>
      </c>
      <c r="K286" s="8" t="s">
        <v>208</v>
      </c>
      <c r="L286" s="61" t="s">
        <v>228</v>
      </c>
      <c r="M286" t="str">
        <f t="shared" si="18"/>
        <v>Sinh Thể</v>
      </c>
      <c r="O286">
        <f>VLOOKUP(G286,'Thong tin HS HK I'!L:N,3,0)</f>
        <v>9</v>
      </c>
      <c r="P286" t="str">
        <f t="shared" si="17"/>
        <v>S</v>
      </c>
    </row>
    <row r="287" spans="7:16" ht="19.5" customHeight="1">
      <c r="G287" s="7" t="s">
        <v>47</v>
      </c>
      <c r="H287" s="9" t="s">
        <v>514</v>
      </c>
      <c r="I287" s="8" t="s">
        <v>667</v>
      </c>
      <c r="J287" s="8" t="s">
        <v>1</v>
      </c>
      <c r="K287" s="8" t="s">
        <v>208</v>
      </c>
      <c r="L287" s="61" t="s">
        <v>157</v>
      </c>
      <c r="M287" t="str">
        <f t="shared" si="18"/>
        <v>Sử</v>
      </c>
      <c r="O287">
        <f>VLOOKUP(G287,'Thong tin HS HK I'!L:N,3,0)</f>
        <v>9</v>
      </c>
      <c r="P287" t="str">
        <f t="shared" si="17"/>
        <v>S</v>
      </c>
    </row>
    <row r="288" spans="7:16" ht="19.5" customHeight="1">
      <c r="G288" s="7" t="s">
        <v>47</v>
      </c>
      <c r="H288" s="9" t="s">
        <v>510</v>
      </c>
      <c r="I288" s="8" t="s">
        <v>666</v>
      </c>
      <c r="J288" s="8" t="s">
        <v>1</v>
      </c>
      <c r="K288" s="8" t="s">
        <v>208</v>
      </c>
      <c r="L288" s="61" t="s">
        <v>190</v>
      </c>
      <c r="M288" t="str">
        <f t="shared" si="18"/>
        <v>Toán</v>
      </c>
      <c r="O288">
        <f>VLOOKUP(G288,'Thong tin HS HK I'!L:N,3,0)</f>
        <v>9</v>
      </c>
      <c r="P288" t="str">
        <f t="shared" si="17"/>
        <v>T</v>
      </c>
    </row>
    <row r="289" spans="7:16" ht="19.5" customHeight="1">
      <c r="G289" s="7" t="s">
        <v>47</v>
      </c>
      <c r="H289" s="9" t="s">
        <v>513</v>
      </c>
      <c r="I289" s="8" t="s">
        <v>656</v>
      </c>
      <c r="J289" s="8" t="s">
        <v>1</v>
      </c>
      <c r="K289" s="8" t="s">
        <v>208</v>
      </c>
      <c r="L289" s="61" t="s">
        <v>190</v>
      </c>
      <c r="M289" t="str">
        <f t="shared" si="18"/>
        <v>Toán</v>
      </c>
      <c r="O289">
        <f>VLOOKUP(G289,'Thong tin HS HK I'!L:N,3,0)</f>
        <v>9</v>
      </c>
      <c r="P289" t="str">
        <f t="shared" si="17"/>
        <v>T</v>
      </c>
    </row>
    <row r="290" spans="7:16" ht="19.5" customHeight="1">
      <c r="G290" s="7" t="s">
        <v>47</v>
      </c>
      <c r="H290" s="9" t="s">
        <v>520</v>
      </c>
      <c r="I290" s="8" t="s">
        <v>662</v>
      </c>
      <c r="J290" s="8" t="s">
        <v>1</v>
      </c>
      <c r="K290" s="8" t="s">
        <v>208</v>
      </c>
      <c r="L290" s="61" t="s">
        <v>190</v>
      </c>
      <c r="M290" t="str">
        <f t="shared" si="18"/>
        <v>Toán</v>
      </c>
      <c r="O290">
        <f>VLOOKUP(G290,'Thong tin HS HK I'!L:N,3,0)</f>
        <v>9</v>
      </c>
      <c r="P290" t="str">
        <f t="shared" si="17"/>
        <v>T</v>
      </c>
    </row>
    <row r="291" spans="7:16" ht="19.5" customHeight="1">
      <c r="G291" s="7" t="s">
        <v>47</v>
      </c>
      <c r="H291" s="9" t="s">
        <v>523</v>
      </c>
      <c r="I291" s="8" t="s">
        <v>671</v>
      </c>
      <c r="J291" s="8" t="s">
        <v>685</v>
      </c>
      <c r="K291" s="11" t="s">
        <v>263</v>
      </c>
      <c r="L291" s="61" t="s">
        <v>190</v>
      </c>
      <c r="M291" t="str">
        <f t="shared" si="18"/>
        <v>Toán</v>
      </c>
      <c r="O291">
        <f>VLOOKUP(G291,'Thong tin HS HK I'!L:N,3,0)</f>
        <v>9</v>
      </c>
      <c r="P291" t="str">
        <f t="shared" si="17"/>
        <v>T</v>
      </c>
    </row>
    <row r="292" spans="7:16" ht="19.5" customHeight="1">
      <c r="G292" s="7" t="s">
        <v>47</v>
      </c>
      <c r="H292" s="9" t="s">
        <v>360</v>
      </c>
      <c r="I292" s="8" t="s">
        <v>677</v>
      </c>
      <c r="J292" s="8" t="s">
        <v>1</v>
      </c>
      <c r="K292" s="8" t="s">
        <v>156</v>
      </c>
      <c r="L292" s="61" t="s">
        <v>190</v>
      </c>
      <c r="M292" t="str">
        <f t="shared" si="18"/>
        <v>Toán</v>
      </c>
      <c r="O292">
        <f>VLOOKUP(G292,'Thong tin HS HK I'!L:N,3,0)</f>
        <v>9</v>
      </c>
      <c r="P292" t="str">
        <f t="shared" si="17"/>
        <v>T</v>
      </c>
    </row>
    <row r="293" spans="7:16" ht="19.5" customHeight="1">
      <c r="G293" s="7" t="s">
        <v>47</v>
      </c>
      <c r="H293" s="9" t="s">
        <v>528</v>
      </c>
      <c r="I293" s="8" t="s">
        <v>654</v>
      </c>
      <c r="J293" s="8" t="s">
        <v>1</v>
      </c>
      <c r="K293" s="8" t="s">
        <v>156</v>
      </c>
      <c r="L293" s="61" t="s">
        <v>190</v>
      </c>
      <c r="M293" t="str">
        <f t="shared" si="18"/>
        <v>Toán</v>
      </c>
      <c r="O293">
        <f>VLOOKUP(G293,'Thong tin HS HK I'!L:N,3,0)</f>
        <v>9</v>
      </c>
      <c r="P293" t="str">
        <f t="shared" si="17"/>
        <v>T</v>
      </c>
    </row>
    <row r="294" spans="7:16" ht="19.5" customHeight="1">
      <c r="G294" s="7" t="s">
        <v>47</v>
      </c>
      <c r="H294" s="9" t="s">
        <v>521</v>
      </c>
      <c r="I294" s="8" t="s">
        <v>662</v>
      </c>
      <c r="J294" s="8" t="s">
        <v>685</v>
      </c>
      <c r="K294" s="11" t="s">
        <v>263</v>
      </c>
      <c r="L294" s="61" t="s">
        <v>151</v>
      </c>
      <c r="M294" t="str">
        <f t="shared" si="18"/>
        <v>Toán</v>
      </c>
      <c r="O294">
        <f>VLOOKUP(G294,'Thong tin HS HK I'!L:N,3,0)</f>
        <v>9</v>
      </c>
      <c r="P294" t="str">
        <f t="shared" si="17"/>
        <v>T</v>
      </c>
    </row>
    <row r="295" spans="7:16" ht="19.5" customHeight="1">
      <c r="G295" s="7" t="s">
        <v>47</v>
      </c>
      <c r="H295" s="9" t="s">
        <v>508</v>
      </c>
      <c r="I295" s="8" t="s">
        <v>655</v>
      </c>
      <c r="J295" s="8" t="s">
        <v>1</v>
      </c>
      <c r="K295" s="8" t="s">
        <v>208</v>
      </c>
      <c r="L295" s="61" t="s">
        <v>233</v>
      </c>
      <c r="M295" t="str">
        <f t="shared" si="18"/>
        <v>Toán Lý</v>
      </c>
      <c r="O295">
        <f>VLOOKUP(G295,'Thong tin HS HK I'!L:N,3,0)</f>
        <v>9</v>
      </c>
      <c r="P295" t="str">
        <f t="shared" si="17"/>
        <v>T</v>
      </c>
    </row>
    <row r="296" spans="7:16" ht="19.5" customHeight="1">
      <c r="G296" s="7" t="s">
        <v>47</v>
      </c>
      <c r="H296" s="9" t="s">
        <v>522</v>
      </c>
      <c r="I296" s="8" t="s">
        <v>653</v>
      </c>
      <c r="J296" s="8" t="s">
        <v>1</v>
      </c>
      <c r="K296" s="11" t="s">
        <v>263</v>
      </c>
      <c r="L296" s="61" t="s">
        <v>644</v>
      </c>
      <c r="M296" t="s">
        <v>92</v>
      </c>
      <c r="O296">
        <f>VLOOKUP(G296,'Thong tin HS HK I'!L:N,3,0)</f>
        <v>9</v>
      </c>
      <c r="P296" t="str">
        <f t="shared" si="17"/>
        <v>T</v>
      </c>
    </row>
    <row r="297" spans="7:16" ht="19.5" customHeight="1">
      <c r="G297" s="7" t="s">
        <v>47</v>
      </c>
      <c r="H297" s="9" t="s">
        <v>509</v>
      </c>
      <c r="I297" s="8" t="s">
        <v>655</v>
      </c>
      <c r="J297" s="8" t="s">
        <v>1</v>
      </c>
      <c r="K297" s="8" t="s">
        <v>208</v>
      </c>
      <c r="L297" s="61" t="s">
        <v>188</v>
      </c>
      <c r="M297" t="str">
        <f aca="true" t="shared" si="19" ref="M297:M302">TRIM(RIGHT(L297,LEN(L297)-4))</f>
        <v>Văn</v>
      </c>
      <c r="O297">
        <f>VLOOKUP(G297,'Thong tin HS HK I'!L:N,3,0)</f>
        <v>9</v>
      </c>
      <c r="P297" t="str">
        <f t="shared" si="17"/>
        <v>V</v>
      </c>
    </row>
    <row r="298" spans="7:16" ht="19.5" customHeight="1">
      <c r="G298" s="7" t="s">
        <v>47</v>
      </c>
      <c r="H298" s="9" t="s">
        <v>511</v>
      </c>
      <c r="I298" s="8" t="s">
        <v>666</v>
      </c>
      <c r="J298" s="8" t="s">
        <v>1</v>
      </c>
      <c r="K298" s="8" t="s">
        <v>263</v>
      </c>
      <c r="L298" s="61" t="s">
        <v>188</v>
      </c>
      <c r="M298" t="str">
        <f t="shared" si="19"/>
        <v>Văn</v>
      </c>
      <c r="O298">
        <f>VLOOKUP(G298,'Thong tin HS HK I'!L:N,3,0)</f>
        <v>9</v>
      </c>
      <c r="P298" t="str">
        <f t="shared" si="17"/>
        <v>V</v>
      </c>
    </row>
    <row r="299" spans="7:16" ht="19.5" customHeight="1">
      <c r="G299" s="7" t="s">
        <v>47</v>
      </c>
      <c r="H299" s="9" t="s">
        <v>524</v>
      </c>
      <c r="I299" s="8" t="s">
        <v>671</v>
      </c>
      <c r="J299" s="8" t="s">
        <v>1</v>
      </c>
      <c r="K299" s="8" t="s">
        <v>156</v>
      </c>
      <c r="L299" s="61" t="s">
        <v>188</v>
      </c>
      <c r="M299" t="str">
        <f t="shared" si="19"/>
        <v>Văn</v>
      </c>
      <c r="O299">
        <f>VLOOKUP(G299,'Thong tin HS HK I'!L:N,3,0)</f>
        <v>9</v>
      </c>
      <c r="P299" t="str">
        <f t="shared" si="17"/>
        <v>V</v>
      </c>
    </row>
    <row r="300" spans="7:16" ht="19.5" customHeight="1">
      <c r="G300" s="7" t="s">
        <v>47</v>
      </c>
      <c r="H300" s="9" t="s">
        <v>526</v>
      </c>
      <c r="I300" s="8" t="s">
        <v>672</v>
      </c>
      <c r="J300" s="8" t="s">
        <v>1</v>
      </c>
      <c r="K300" s="8" t="s">
        <v>156</v>
      </c>
      <c r="L300" s="61" t="s">
        <v>188</v>
      </c>
      <c r="M300" t="str">
        <f t="shared" si="19"/>
        <v>Văn</v>
      </c>
      <c r="O300">
        <f>VLOOKUP(G300,'Thong tin HS HK I'!L:N,3,0)</f>
        <v>9</v>
      </c>
      <c r="P300" t="str">
        <f t="shared" si="17"/>
        <v>V</v>
      </c>
    </row>
    <row r="301" spans="7:16" ht="19.5" customHeight="1">
      <c r="G301" s="7" t="s">
        <v>47</v>
      </c>
      <c r="H301" s="9" t="s">
        <v>172</v>
      </c>
      <c r="I301" s="33" t="s">
        <v>662</v>
      </c>
      <c r="J301" s="13" t="s">
        <v>1</v>
      </c>
      <c r="K301" s="8" t="s">
        <v>156</v>
      </c>
      <c r="L301" s="61" t="s">
        <v>271</v>
      </c>
      <c r="M301" t="str">
        <f t="shared" si="19"/>
        <v>Văn</v>
      </c>
      <c r="O301">
        <f>VLOOKUP(G301,'Thong tin HS HK I'!L:N,3,0)</f>
        <v>9</v>
      </c>
      <c r="P301" t="str">
        <f t="shared" si="17"/>
        <v>V</v>
      </c>
    </row>
    <row r="302" spans="7:16" ht="19.5" customHeight="1">
      <c r="G302" s="7" t="s">
        <v>47</v>
      </c>
      <c r="H302" s="9" t="s">
        <v>527</v>
      </c>
      <c r="I302" s="8" t="s">
        <v>658</v>
      </c>
      <c r="J302" s="8" t="s">
        <v>1</v>
      </c>
      <c r="K302" s="8" t="s">
        <v>156</v>
      </c>
      <c r="L302" s="61" t="s">
        <v>707</v>
      </c>
      <c r="M302" t="str">
        <f t="shared" si="19"/>
        <v>Văn Giáo</v>
      </c>
      <c r="O302">
        <f>VLOOKUP(G302,'Thong tin HS HK I'!L:N,3,0)</f>
        <v>9</v>
      </c>
      <c r="P302" t="str">
        <f t="shared" si="17"/>
        <v>V</v>
      </c>
    </row>
    <row r="303" spans="7:16" ht="19.5" customHeight="1">
      <c r="G303" s="7" t="s">
        <v>47</v>
      </c>
      <c r="H303" s="9" t="s">
        <v>531</v>
      </c>
      <c r="I303" s="8" t="s">
        <v>677</v>
      </c>
      <c r="J303" s="8" t="s">
        <v>1</v>
      </c>
      <c r="K303" s="8" t="s">
        <v>343</v>
      </c>
      <c r="L303" s="21" t="s">
        <v>182</v>
      </c>
      <c r="M303" t="s">
        <v>702</v>
      </c>
      <c r="O303">
        <f>VLOOKUP(G303,'Thong tin HS HK I'!L:N,3,0)</f>
        <v>9</v>
      </c>
      <c r="P303" t="str">
        <f t="shared" si="17"/>
        <v>z</v>
      </c>
    </row>
    <row r="304" spans="7:16" ht="19.5" customHeight="1">
      <c r="G304" s="7" t="s">
        <v>47</v>
      </c>
      <c r="H304" s="9" t="s">
        <v>532</v>
      </c>
      <c r="I304" s="8" t="s">
        <v>671</v>
      </c>
      <c r="J304" s="8" t="s">
        <v>1</v>
      </c>
      <c r="K304" s="8" t="s">
        <v>448</v>
      </c>
      <c r="L304" s="21" t="s">
        <v>182</v>
      </c>
      <c r="M304" t="s">
        <v>702</v>
      </c>
      <c r="O304">
        <f>VLOOKUP(G304,'Thong tin HS HK I'!L:N,3,0)</f>
        <v>9</v>
      </c>
      <c r="P304" t="str">
        <f t="shared" si="17"/>
        <v>z</v>
      </c>
    </row>
    <row r="305" spans="7:16" ht="19.5" customHeight="1">
      <c r="G305" s="9" t="s">
        <v>49</v>
      </c>
      <c r="H305" s="21" t="s">
        <v>534</v>
      </c>
      <c r="I305" s="8" t="s">
        <v>678</v>
      </c>
      <c r="J305" s="11" t="s">
        <v>1</v>
      </c>
      <c r="K305" s="35" t="s">
        <v>346</v>
      </c>
      <c r="L305" s="21" t="s">
        <v>188</v>
      </c>
      <c r="M305" t="str">
        <f aca="true" t="shared" si="20" ref="M305:M311">TRIM(RIGHT(L305,LEN(L305)-4))</f>
        <v>Văn</v>
      </c>
      <c r="N305">
        <v>1</v>
      </c>
      <c r="O305">
        <f>VLOOKUP(G305,'Thong tin HS HK I'!L:N,3,0)</f>
        <v>10</v>
      </c>
      <c r="P305" t="str">
        <f t="shared" si="17"/>
        <v>V</v>
      </c>
    </row>
    <row r="306" spans="7:16" ht="19.5" customHeight="1">
      <c r="G306" s="51" t="s">
        <v>49</v>
      </c>
      <c r="H306" s="21" t="s">
        <v>535</v>
      </c>
      <c r="I306" s="8" t="s">
        <v>656</v>
      </c>
      <c r="J306" s="11" t="s">
        <v>685</v>
      </c>
      <c r="K306" s="11" t="s">
        <v>206</v>
      </c>
      <c r="L306" s="61" t="s">
        <v>188</v>
      </c>
      <c r="M306" t="str">
        <f t="shared" si="20"/>
        <v>Văn</v>
      </c>
      <c r="N306">
        <v>2</v>
      </c>
      <c r="O306">
        <f>VLOOKUP(G306,'Thong tin HS HK I'!L:N,3,0)</f>
        <v>10</v>
      </c>
      <c r="P306" t="str">
        <f t="shared" si="17"/>
        <v>V</v>
      </c>
    </row>
    <row r="307" spans="7:16" ht="19.5" customHeight="1">
      <c r="G307" s="9" t="s">
        <v>49</v>
      </c>
      <c r="H307" s="21" t="s">
        <v>545</v>
      </c>
      <c r="I307" s="8" t="s">
        <v>653</v>
      </c>
      <c r="J307" s="11" t="s">
        <v>1</v>
      </c>
      <c r="K307" s="11" t="s">
        <v>156</v>
      </c>
      <c r="L307" s="7" t="s">
        <v>445</v>
      </c>
      <c r="M307" t="str">
        <f t="shared" si="20"/>
        <v>Anh</v>
      </c>
      <c r="O307">
        <f>VLOOKUP(G307,'Thong tin HS HK I'!L:N,3,0)</f>
        <v>10</v>
      </c>
      <c r="P307" t="str">
        <f t="shared" si="17"/>
        <v>A</v>
      </c>
    </row>
    <row r="308" spans="7:16" ht="19.5" customHeight="1">
      <c r="G308" s="9" t="s">
        <v>49</v>
      </c>
      <c r="H308" s="21" t="s">
        <v>540</v>
      </c>
      <c r="I308" s="8" t="s">
        <v>672</v>
      </c>
      <c r="J308" s="11" t="s">
        <v>685</v>
      </c>
      <c r="K308" s="11" t="s">
        <v>156</v>
      </c>
      <c r="L308" s="21" t="s">
        <v>637</v>
      </c>
      <c r="M308" t="str">
        <f t="shared" si="20"/>
        <v>Anh</v>
      </c>
      <c r="O308">
        <f>VLOOKUP(G308,'Thong tin HS HK I'!L:N,3,0)</f>
        <v>10</v>
      </c>
      <c r="P308" t="str">
        <f t="shared" si="17"/>
        <v>A</v>
      </c>
    </row>
    <row r="309" spans="7:16" ht="19.5" customHeight="1">
      <c r="G309" s="9" t="s">
        <v>49</v>
      </c>
      <c r="H309" s="21" t="s">
        <v>437</v>
      </c>
      <c r="I309" s="8" t="s">
        <v>655</v>
      </c>
      <c r="J309" s="11" t="s">
        <v>1</v>
      </c>
      <c r="K309" s="11" t="s">
        <v>156</v>
      </c>
      <c r="L309" s="21" t="s">
        <v>637</v>
      </c>
      <c r="M309" t="str">
        <f t="shared" si="20"/>
        <v>Anh</v>
      </c>
      <c r="O309">
        <f>VLOOKUP(G309,'Thong tin HS HK I'!L:N,3,0)</f>
        <v>10</v>
      </c>
      <c r="P309" t="str">
        <f t="shared" si="17"/>
        <v>A</v>
      </c>
    </row>
    <row r="310" spans="7:16" ht="19.5" customHeight="1">
      <c r="G310" s="9" t="s">
        <v>49</v>
      </c>
      <c r="H310" s="21" t="s">
        <v>551</v>
      </c>
      <c r="I310" s="8" t="s">
        <v>671</v>
      </c>
      <c r="J310" s="11" t="s">
        <v>1</v>
      </c>
      <c r="K310" s="11" t="s">
        <v>156</v>
      </c>
      <c r="L310" s="21" t="s">
        <v>210</v>
      </c>
      <c r="M310" t="str">
        <f t="shared" si="20"/>
        <v>Hoá Sinh</v>
      </c>
      <c r="O310">
        <f>VLOOKUP(G310,'Thong tin HS HK I'!L:N,3,0)</f>
        <v>10</v>
      </c>
      <c r="P310" t="str">
        <f t="shared" si="17"/>
        <v>H</v>
      </c>
    </row>
    <row r="311" spans="7:16" ht="19.5" customHeight="1">
      <c r="G311" s="9" t="s">
        <v>49</v>
      </c>
      <c r="H311" s="21" t="s">
        <v>558</v>
      </c>
      <c r="I311" s="8" t="s">
        <v>661</v>
      </c>
      <c r="J311" s="11" t="s">
        <v>1</v>
      </c>
      <c r="K311" s="11" t="s">
        <v>156</v>
      </c>
      <c r="L311" s="21" t="s">
        <v>210</v>
      </c>
      <c r="M311" t="str">
        <f t="shared" si="20"/>
        <v>Hoá Sinh</v>
      </c>
      <c r="O311">
        <f>VLOOKUP(G311,'Thong tin HS HK I'!L:N,3,0)</f>
        <v>10</v>
      </c>
      <c r="P311" t="str">
        <f t="shared" si="17"/>
        <v>H</v>
      </c>
    </row>
    <row r="312" spans="7:16" ht="19.5" customHeight="1">
      <c r="G312" s="9" t="s">
        <v>49</v>
      </c>
      <c r="H312" s="21" t="s">
        <v>559</v>
      </c>
      <c r="I312" s="11" t="s">
        <v>668</v>
      </c>
      <c r="J312" s="11" t="s">
        <v>1</v>
      </c>
      <c r="K312" s="11" t="s">
        <v>156</v>
      </c>
      <c r="L312" s="21" t="s">
        <v>560</v>
      </c>
      <c r="M312" t="s">
        <v>691</v>
      </c>
      <c r="O312">
        <f>VLOOKUP(G312,'Thong tin HS HK I'!L:N,3,0)</f>
        <v>10</v>
      </c>
      <c r="P312" t="str">
        <f t="shared" si="17"/>
        <v>K</v>
      </c>
    </row>
    <row r="313" spans="7:16" ht="19.5" customHeight="1">
      <c r="G313" s="9" t="s">
        <v>49</v>
      </c>
      <c r="H313" s="21" t="s">
        <v>556</v>
      </c>
      <c r="I313" s="8" t="s">
        <v>653</v>
      </c>
      <c r="J313" s="11" t="s">
        <v>685</v>
      </c>
      <c r="K313" s="11" t="s">
        <v>156</v>
      </c>
      <c r="L313" s="21" t="s">
        <v>696</v>
      </c>
      <c r="M313" t="str">
        <f aca="true" t="shared" si="21" ref="M313:M332">TRIM(RIGHT(L313,LEN(L313)-4))</f>
        <v>Lí</v>
      </c>
      <c r="O313">
        <f>VLOOKUP(G313,'Thong tin HS HK I'!L:N,3,0)</f>
        <v>10</v>
      </c>
      <c r="P313" t="str">
        <f t="shared" si="17"/>
        <v>L</v>
      </c>
    </row>
    <row r="314" spans="7:16" ht="19.5" customHeight="1">
      <c r="G314" s="9" t="s">
        <v>49</v>
      </c>
      <c r="H314" s="21" t="s">
        <v>542</v>
      </c>
      <c r="I314" s="8" t="s">
        <v>651</v>
      </c>
      <c r="J314" s="11" t="s">
        <v>685</v>
      </c>
      <c r="K314" s="11" t="s">
        <v>156</v>
      </c>
      <c r="L314" s="21" t="s">
        <v>159</v>
      </c>
      <c r="M314" t="str">
        <f t="shared" si="21"/>
        <v>Sinh Kỹ</v>
      </c>
      <c r="O314">
        <f>VLOOKUP(G314,'Thong tin HS HK I'!L:N,3,0)</f>
        <v>10</v>
      </c>
      <c r="P314" t="str">
        <f t="shared" si="17"/>
        <v>S</v>
      </c>
    </row>
    <row r="315" spans="7:16" ht="19.5" customHeight="1">
      <c r="G315" s="9" t="s">
        <v>49</v>
      </c>
      <c r="H315" s="21" t="s">
        <v>537</v>
      </c>
      <c r="I315" s="8" t="s">
        <v>667</v>
      </c>
      <c r="J315" s="11" t="s">
        <v>1</v>
      </c>
      <c r="K315" s="11" t="s">
        <v>156</v>
      </c>
      <c r="L315" s="61" t="s">
        <v>157</v>
      </c>
      <c r="M315" t="str">
        <f t="shared" si="21"/>
        <v>Sử</v>
      </c>
      <c r="O315">
        <f>VLOOKUP(G315,'Thong tin HS HK I'!L:N,3,0)</f>
        <v>10</v>
      </c>
      <c r="P315" t="str">
        <f t="shared" si="17"/>
        <v>S</v>
      </c>
    </row>
    <row r="316" spans="7:16" ht="19.5" customHeight="1">
      <c r="G316" s="9" t="s">
        <v>49</v>
      </c>
      <c r="H316" s="21" t="s">
        <v>548</v>
      </c>
      <c r="I316" s="8" t="s">
        <v>671</v>
      </c>
      <c r="J316" s="11" t="s">
        <v>685</v>
      </c>
      <c r="K316" s="11" t="s">
        <v>156</v>
      </c>
      <c r="L316" s="21" t="s">
        <v>642</v>
      </c>
      <c r="M316" t="str">
        <f t="shared" si="21"/>
        <v>TD</v>
      </c>
      <c r="O316">
        <f>VLOOKUP(G316,'Thong tin HS HK I'!L:N,3,0)</f>
        <v>10</v>
      </c>
      <c r="P316" t="str">
        <f t="shared" si="17"/>
        <v>T</v>
      </c>
    </row>
    <row r="317" spans="7:16" ht="19.5" customHeight="1">
      <c r="G317" s="9" t="s">
        <v>49</v>
      </c>
      <c r="H317" s="21" t="s">
        <v>538</v>
      </c>
      <c r="I317" s="8" t="s">
        <v>654</v>
      </c>
      <c r="J317" s="11" t="s">
        <v>1</v>
      </c>
      <c r="K317" s="11" t="s">
        <v>156</v>
      </c>
      <c r="L317" s="61" t="s">
        <v>190</v>
      </c>
      <c r="M317" t="str">
        <f t="shared" si="21"/>
        <v>Toán</v>
      </c>
      <c r="O317">
        <f>VLOOKUP(G317,'Thong tin HS HK I'!L:N,3,0)</f>
        <v>10</v>
      </c>
      <c r="P317" t="str">
        <f t="shared" si="17"/>
        <v>T</v>
      </c>
    </row>
    <row r="318" spans="7:16" ht="19.5" customHeight="1">
      <c r="G318" s="9" t="s">
        <v>49</v>
      </c>
      <c r="H318" s="21" t="s">
        <v>546</v>
      </c>
      <c r="I318" s="8" t="s">
        <v>658</v>
      </c>
      <c r="J318" s="11" t="s">
        <v>685</v>
      </c>
      <c r="K318" s="11" t="s">
        <v>156</v>
      </c>
      <c r="L318" s="61" t="s">
        <v>190</v>
      </c>
      <c r="M318" t="str">
        <f t="shared" si="21"/>
        <v>Toán</v>
      </c>
      <c r="O318">
        <f>VLOOKUP(G318,'Thong tin HS HK I'!L:N,3,0)</f>
        <v>10</v>
      </c>
      <c r="P318" t="str">
        <f t="shared" si="17"/>
        <v>T</v>
      </c>
    </row>
    <row r="319" spans="7:16" ht="19.5" customHeight="1">
      <c r="G319" s="9" t="s">
        <v>49</v>
      </c>
      <c r="H319" s="21" t="s">
        <v>549</v>
      </c>
      <c r="I319" s="8" t="s">
        <v>655</v>
      </c>
      <c r="J319" s="11" t="s">
        <v>685</v>
      </c>
      <c r="K319" s="11" t="s">
        <v>156</v>
      </c>
      <c r="L319" s="61" t="s">
        <v>190</v>
      </c>
      <c r="M319" t="str">
        <f t="shared" si="21"/>
        <v>Toán</v>
      </c>
      <c r="O319">
        <f>VLOOKUP(G319,'Thong tin HS HK I'!L:N,3,0)</f>
        <v>10</v>
      </c>
      <c r="P319" t="str">
        <f t="shared" si="17"/>
        <v>T</v>
      </c>
    </row>
    <row r="320" spans="7:16" ht="19.5" customHeight="1">
      <c r="G320" s="9" t="s">
        <v>49</v>
      </c>
      <c r="H320" s="21" t="s">
        <v>550</v>
      </c>
      <c r="I320" s="8" t="s">
        <v>655</v>
      </c>
      <c r="J320" s="11" t="s">
        <v>685</v>
      </c>
      <c r="K320" s="11" t="s">
        <v>156</v>
      </c>
      <c r="L320" s="61" t="s">
        <v>190</v>
      </c>
      <c r="M320" t="str">
        <f t="shared" si="21"/>
        <v>Toán</v>
      </c>
      <c r="O320">
        <f>VLOOKUP(G320,'Thong tin HS HK I'!L:N,3,0)</f>
        <v>10</v>
      </c>
      <c r="P320" t="str">
        <f t="shared" si="17"/>
        <v>T</v>
      </c>
    </row>
    <row r="321" spans="7:16" ht="19.5" customHeight="1">
      <c r="G321" s="9" t="s">
        <v>49</v>
      </c>
      <c r="H321" s="21" t="s">
        <v>553</v>
      </c>
      <c r="I321" s="8" t="s">
        <v>671</v>
      </c>
      <c r="J321" s="11" t="s">
        <v>1</v>
      </c>
      <c r="K321" s="11" t="s">
        <v>156</v>
      </c>
      <c r="L321" s="61" t="s">
        <v>190</v>
      </c>
      <c r="M321" t="str">
        <f t="shared" si="21"/>
        <v>Toán</v>
      </c>
      <c r="O321">
        <f>VLOOKUP(G321,'Thong tin HS HK I'!L:N,3,0)</f>
        <v>10</v>
      </c>
      <c r="P321" t="str">
        <f t="shared" si="17"/>
        <v>T</v>
      </c>
    </row>
    <row r="322" spans="7:16" ht="19.5" customHeight="1">
      <c r="G322" s="9" t="s">
        <v>49</v>
      </c>
      <c r="H322" s="21" t="s">
        <v>554</v>
      </c>
      <c r="I322" s="8" t="s">
        <v>677</v>
      </c>
      <c r="J322" s="11" t="s">
        <v>685</v>
      </c>
      <c r="K322" s="11" t="s">
        <v>156</v>
      </c>
      <c r="L322" s="61" t="s">
        <v>190</v>
      </c>
      <c r="M322" t="str">
        <f t="shared" si="21"/>
        <v>Toán</v>
      </c>
      <c r="O322">
        <f>VLOOKUP(G322,'Thong tin HS HK I'!L:N,3,0)</f>
        <v>10</v>
      </c>
      <c r="P322" t="str">
        <f t="shared" si="17"/>
        <v>T</v>
      </c>
    </row>
    <row r="323" spans="7:16" ht="19.5" customHeight="1">
      <c r="G323" s="9" t="s">
        <v>49</v>
      </c>
      <c r="H323" s="21" t="s">
        <v>555</v>
      </c>
      <c r="I323" s="8" t="s">
        <v>653</v>
      </c>
      <c r="J323" s="11" t="s">
        <v>685</v>
      </c>
      <c r="K323" s="11" t="s">
        <v>156</v>
      </c>
      <c r="L323" s="61" t="s">
        <v>190</v>
      </c>
      <c r="M323" t="str">
        <f t="shared" si="21"/>
        <v>Toán</v>
      </c>
      <c r="O323">
        <f>VLOOKUP(G323,'Thong tin HS HK I'!L:N,3,0)</f>
        <v>10</v>
      </c>
      <c r="P323" t="str">
        <f t="shared" si="17"/>
        <v>T</v>
      </c>
    </row>
    <row r="324" spans="7:16" ht="19.5" customHeight="1">
      <c r="G324" s="9" t="s">
        <v>49</v>
      </c>
      <c r="H324" s="21" t="s">
        <v>508</v>
      </c>
      <c r="I324" s="8" t="s">
        <v>672</v>
      </c>
      <c r="J324" s="11" t="s">
        <v>1</v>
      </c>
      <c r="K324" s="11" t="s">
        <v>156</v>
      </c>
      <c r="L324" s="21" t="s">
        <v>151</v>
      </c>
      <c r="M324" t="str">
        <f t="shared" si="21"/>
        <v>Toán</v>
      </c>
      <c r="O324">
        <f>VLOOKUP(G324,'Thong tin HS HK I'!L:N,3,0)</f>
        <v>10</v>
      </c>
      <c r="P324" t="str">
        <f t="shared" si="17"/>
        <v>T</v>
      </c>
    </row>
    <row r="325" spans="7:16" ht="19.5" customHeight="1">
      <c r="G325" s="9" t="s">
        <v>49</v>
      </c>
      <c r="H325" s="21" t="s">
        <v>536</v>
      </c>
      <c r="I325" s="8" t="s">
        <v>657</v>
      </c>
      <c r="J325" s="11" t="s">
        <v>1</v>
      </c>
      <c r="K325" s="11" t="s">
        <v>156</v>
      </c>
      <c r="L325" s="61" t="s">
        <v>188</v>
      </c>
      <c r="M325" t="str">
        <f t="shared" si="21"/>
        <v>Văn</v>
      </c>
      <c r="O325">
        <f>VLOOKUP(G325,'Thong tin HS HK I'!L:N,3,0)</f>
        <v>10</v>
      </c>
      <c r="P325" t="str">
        <f t="shared" si="17"/>
        <v>V</v>
      </c>
    </row>
    <row r="326" spans="7:16" ht="19.5" customHeight="1">
      <c r="G326" s="9" t="s">
        <v>49</v>
      </c>
      <c r="H326" s="21" t="s">
        <v>517</v>
      </c>
      <c r="I326" s="8" t="s">
        <v>657</v>
      </c>
      <c r="J326" s="11" t="s">
        <v>1</v>
      </c>
      <c r="K326" s="11" t="s">
        <v>156</v>
      </c>
      <c r="L326" s="21" t="s">
        <v>188</v>
      </c>
      <c r="M326" t="str">
        <f t="shared" si="21"/>
        <v>Văn</v>
      </c>
      <c r="O326">
        <f>VLOOKUP(G326,'Thong tin HS HK I'!L:N,3,0)</f>
        <v>10</v>
      </c>
      <c r="P326" t="str">
        <f aca="true" t="shared" si="22" ref="P326:P389">LEFT(M326,1)</f>
        <v>V</v>
      </c>
    </row>
    <row r="327" spans="7:16" ht="19.5" customHeight="1">
      <c r="G327" s="9" t="s">
        <v>49</v>
      </c>
      <c r="H327" s="21" t="s">
        <v>543</v>
      </c>
      <c r="I327" s="8" t="s">
        <v>658</v>
      </c>
      <c r="J327" s="11" t="s">
        <v>1</v>
      </c>
      <c r="K327" s="11" t="s">
        <v>156</v>
      </c>
      <c r="L327" s="61" t="s">
        <v>188</v>
      </c>
      <c r="M327" t="str">
        <f t="shared" si="21"/>
        <v>Văn</v>
      </c>
      <c r="O327">
        <f>VLOOKUP(G327,'Thong tin HS HK I'!L:N,3,0)</f>
        <v>10</v>
      </c>
      <c r="P327" t="str">
        <f t="shared" si="22"/>
        <v>V</v>
      </c>
    </row>
    <row r="328" spans="7:16" ht="19.5" customHeight="1">
      <c r="G328" s="9" t="s">
        <v>49</v>
      </c>
      <c r="H328" s="21" t="s">
        <v>544</v>
      </c>
      <c r="I328" s="8" t="s">
        <v>655</v>
      </c>
      <c r="J328" s="11" t="s">
        <v>1</v>
      </c>
      <c r="K328" s="11" t="s">
        <v>156</v>
      </c>
      <c r="L328" s="61" t="s">
        <v>188</v>
      </c>
      <c r="M328" t="str">
        <f t="shared" si="21"/>
        <v>Văn</v>
      </c>
      <c r="O328">
        <f>VLOOKUP(G328,'Thong tin HS HK I'!L:N,3,0)</f>
        <v>10</v>
      </c>
      <c r="P328" t="str">
        <f t="shared" si="22"/>
        <v>V</v>
      </c>
    </row>
    <row r="329" spans="7:16" ht="19.5" customHeight="1">
      <c r="G329" s="9" t="s">
        <v>49</v>
      </c>
      <c r="H329" s="21" t="s">
        <v>547</v>
      </c>
      <c r="I329" s="8" t="s">
        <v>672</v>
      </c>
      <c r="J329" s="11" t="s">
        <v>1</v>
      </c>
      <c r="K329" s="11" t="s">
        <v>156</v>
      </c>
      <c r="L329" s="61" t="s">
        <v>188</v>
      </c>
      <c r="M329" t="str">
        <f t="shared" si="21"/>
        <v>Văn</v>
      </c>
      <c r="O329">
        <f>VLOOKUP(G329,'Thong tin HS HK I'!L:N,3,0)</f>
        <v>10</v>
      </c>
      <c r="P329" t="str">
        <f t="shared" si="22"/>
        <v>V</v>
      </c>
    </row>
    <row r="330" spans="7:16" ht="19.5" customHeight="1">
      <c r="G330" s="9" t="s">
        <v>49</v>
      </c>
      <c r="H330" s="21" t="s">
        <v>552</v>
      </c>
      <c r="I330" s="8" t="s">
        <v>653</v>
      </c>
      <c r="J330" s="11" t="s">
        <v>1</v>
      </c>
      <c r="K330" s="11" t="s">
        <v>156</v>
      </c>
      <c r="L330" s="61" t="s">
        <v>188</v>
      </c>
      <c r="M330" t="str">
        <f t="shared" si="21"/>
        <v>Văn</v>
      </c>
      <c r="O330">
        <f>VLOOKUP(G330,'Thong tin HS HK I'!L:N,3,0)</f>
        <v>10</v>
      </c>
      <c r="P330" t="str">
        <f t="shared" si="22"/>
        <v>V</v>
      </c>
    </row>
    <row r="331" spans="7:16" ht="19.5" customHeight="1">
      <c r="G331" s="9" t="s">
        <v>49</v>
      </c>
      <c r="H331" s="21" t="s">
        <v>541</v>
      </c>
      <c r="I331" s="8" t="s">
        <v>672</v>
      </c>
      <c r="J331" s="11" t="s">
        <v>1</v>
      </c>
      <c r="K331" s="11" t="s">
        <v>156</v>
      </c>
      <c r="L331" s="21" t="s">
        <v>154</v>
      </c>
      <c r="M331" t="str">
        <f t="shared" si="21"/>
        <v>Văn</v>
      </c>
      <c r="O331">
        <f>VLOOKUP(G331,'Thong tin HS HK I'!L:N,3,0)</f>
        <v>10</v>
      </c>
      <c r="P331" t="str">
        <f t="shared" si="22"/>
        <v>V</v>
      </c>
    </row>
    <row r="332" spans="7:16" ht="19.5" customHeight="1">
      <c r="G332" s="9" t="s">
        <v>49</v>
      </c>
      <c r="H332" s="21" t="s">
        <v>539</v>
      </c>
      <c r="I332" s="8" t="s">
        <v>666</v>
      </c>
      <c r="J332" s="11" t="s">
        <v>1</v>
      </c>
      <c r="K332" s="11" t="s">
        <v>156</v>
      </c>
      <c r="L332" s="21" t="s">
        <v>271</v>
      </c>
      <c r="M332" t="str">
        <f t="shared" si="21"/>
        <v>Văn</v>
      </c>
      <c r="O332">
        <f>VLOOKUP(G332,'Thong tin HS HK I'!L:N,3,0)</f>
        <v>10</v>
      </c>
      <c r="P332" t="str">
        <f t="shared" si="22"/>
        <v>V</v>
      </c>
    </row>
    <row r="333" spans="7:16" ht="19.5" customHeight="1">
      <c r="G333" s="9" t="s">
        <v>49</v>
      </c>
      <c r="H333" s="21" t="s">
        <v>557</v>
      </c>
      <c r="I333" s="8" t="s">
        <v>653</v>
      </c>
      <c r="J333" s="11" t="s">
        <v>1</v>
      </c>
      <c r="K333" s="11" t="s">
        <v>184</v>
      </c>
      <c r="L333" s="21" t="s">
        <v>182</v>
      </c>
      <c r="M333" t="s">
        <v>702</v>
      </c>
      <c r="O333">
        <f>VLOOKUP(G333,'Thong tin HS HK I'!L:N,3,0)</f>
        <v>10</v>
      </c>
      <c r="P333" t="str">
        <f t="shared" si="22"/>
        <v>z</v>
      </c>
    </row>
    <row r="334" spans="7:16" ht="19.5" customHeight="1">
      <c r="G334" s="7" t="s">
        <v>51</v>
      </c>
      <c r="H334" s="7" t="s">
        <v>605</v>
      </c>
      <c r="I334" s="11" t="s">
        <v>652</v>
      </c>
      <c r="J334" s="11" t="s">
        <v>685</v>
      </c>
      <c r="K334" s="11" t="s">
        <v>150</v>
      </c>
      <c r="L334" s="7" t="s">
        <v>393</v>
      </c>
      <c r="M334" t="str">
        <f aca="true" t="shared" si="23" ref="M334:M342">TRIM(RIGHT(L334,LEN(L334)-4))</f>
        <v>GD</v>
      </c>
      <c r="N334">
        <v>1</v>
      </c>
      <c r="O334">
        <f>VLOOKUP(G334,'Thong tin HS HK I'!L:N,3,0)</f>
        <v>11</v>
      </c>
      <c r="P334" t="str">
        <f t="shared" si="22"/>
        <v>G</v>
      </c>
    </row>
    <row r="335" spans="7:16" ht="19.5" customHeight="1">
      <c r="G335" s="7" t="s">
        <v>51</v>
      </c>
      <c r="H335" s="7" t="s">
        <v>606</v>
      </c>
      <c r="I335" s="11" t="s">
        <v>666</v>
      </c>
      <c r="J335" s="11" t="s">
        <v>685</v>
      </c>
      <c r="K335" s="11" t="s">
        <v>206</v>
      </c>
      <c r="L335" s="7" t="s">
        <v>607</v>
      </c>
      <c r="M335" t="str">
        <f t="shared" si="23"/>
        <v>Toán</v>
      </c>
      <c r="N335">
        <v>2</v>
      </c>
      <c r="O335">
        <f>VLOOKUP(G335,'Thong tin HS HK I'!L:N,3,0)</f>
        <v>11</v>
      </c>
      <c r="P335" t="str">
        <f t="shared" si="22"/>
        <v>T</v>
      </c>
    </row>
    <row r="336" spans="7:16" ht="19.5" customHeight="1">
      <c r="G336" s="46" t="s">
        <v>51</v>
      </c>
      <c r="H336" s="41" t="s">
        <v>631</v>
      </c>
      <c r="I336" s="11" t="s">
        <v>655</v>
      </c>
      <c r="J336" s="41" t="s">
        <v>685</v>
      </c>
      <c r="K336" s="11" t="s">
        <v>614</v>
      </c>
      <c r="L336" s="7" t="s">
        <v>445</v>
      </c>
      <c r="M336" t="str">
        <f t="shared" si="23"/>
        <v>Anh</v>
      </c>
      <c r="O336">
        <f>VLOOKUP(G336,'Thong tin HS HK I'!L:N,3,0)</f>
        <v>11</v>
      </c>
      <c r="P336" t="str">
        <f t="shared" si="22"/>
        <v>A</v>
      </c>
    </row>
    <row r="337" spans="7:16" ht="19.5" customHeight="1">
      <c r="G337" s="7" t="s">
        <v>51</v>
      </c>
      <c r="H337" s="41" t="s">
        <v>618</v>
      </c>
      <c r="I337" s="11" t="s">
        <v>671</v>
      </c>
      <c r="J337" s="11" t="s">
        <v>1</v>
      </c>
      <c r="K337" s="11" t="s">
        <v>614</v>
      </c>
      <c r="L337" s="7" t="s">
        <v>637</v>
      </c>
      <c r="M337" t="str">
        <f t="shared" si="23"/>
        <v>Anh</v>
      </c>
      <c r="O337">
        <f>VLOOKUP(G337,'Thong tin HS HK I'!L:N,3,0)</f>
        <v>11</v>
      </c>
      <c r="P337" t="str">
        <f t="shared" si="22"/>
        <v>A</v>
      </c>
    </row>
    <row r="338" spans="7:16" ht="19.5" customHeight="1">
      <c r="G338" s="7" t="s">
        <v>51</v>
      </c>
      <c r="H338" s="41" t="s">
        <v>390</v>
      </c>
      <c r="I338" s="11" t="s">
        <v>656</v>
      </c>
      <c r="J338" s="11" t="s">
        <v>1</v>
      </c>
      <c r="K338" s="11" t="s">
        <v>614</v>
      </c>
      <c r="L338" s="7" t="s">
        <v>507</v>
      </c>
      <c r="M338" t="str">
        <f t="shared" si="23"/>
        <v>Địa</v>
      </c>
      <c r="O338">
        <f>VLOOKUP(G338,'Thong tin HS HK I'!L:N,3,0)</f>
        <v>11</v>
      </c>
      <c r="P338" t="str">
        <f t="shared" si="22"/>
        <v>Đ</v>
      </c>
    </row>
    <row r="339" spans="7:16" ht="19.5" customHeight="1">
      <c r="G339" s="7" t="s">
        <v>51</v>
      </c>
      <c r="H339" s="41" t="s">
        <v>619</v>
      </c>
      <c r="I339" s="11" t="s">
        <v>654</v>
      </c>
      <c r="J339" s="11" t="s">
        <v>1</v>
      </c>
      <c r="K339" s="11" t="s">
        <v>614</v>
      </c>
      <c r="L339" s="7" t="s">
        <v>620</v>
      </c>
      <c r="M339" t="str">
        <f t="shared" si="23"/>
        <v>Hoá</v>
      </c>
      <c r="O339">
        <f>VLOOKUP(G339,'Thong tin HS HK I'!L:N,3,0)</f>
        <v>11</v>
      </c>
      <c r="P339" t="str">
        <f t="shared" si="22"/>
        <v>H</v>
      </c>
    </row>
    <row r="340" spans="7:16" ht="19.5" customHeight="1">
      <c r="G340" s="7" t="s">
        <v>51</v>
      </c>
      <c r="H340" s="41" t="s">
        <v>621</v>
      </c>
      <c r="I340" s="11" t="s">
        <v>659</v>
      </c>
      <c r="J340" s="11" t="s">
        <v>1</v>
      </c>
      <c r="K340" s="11" t="s">
        <v>614</v>
      </c>
      <c r="L340" s="7" t="s">
        <v>295</v>
      </c>
      <c r="M340" t="str">
        <f t="shared" si="23"/>
        <v>Hoá</v>
      </c>
      <c r="O340">
        <f>VLOOKUP(G340,'Thong tin HS HK I'!L:N,3,0)</f>
        <v>11</v>
      </c>
      <c r="P340" t="str">
        <f t="shared" si="22"/>
        <v>H</v>
      </c>
    </row>
    <row r="341" spans="7:16" ht="19.5" customHeight="1">
      <c r="G341" s="7" t="s">
        <v>51</v>
      </c>
      <c r="H341" s="41" t="s">
        <v>623</v>
      </c>
      <c r="I341" s="11" t="s">
        <v>677</v>
      </c>
      <c r="J341" s="11" t="s">
        <v>1</v>
      </c>
      <c r="K341" s="11" t="s">
        <v>614</v>
      </c>
      <c r="L341" s="7" t="s">
        <v>695</v>
      </c>
      <c r="M341" t="str">
        <f t="shared" si="23"/>
        <v>Lí</v>
      </c>
      <c r="O341">
        <f>VLOOKUP(G341,'Thong tin HS HK I'!L:N,3,0)</f>
        <v>11</v>
      </c>
      <c r="P341" t="str">
        <f t="shared" si="22"/>
        <v>L</v>
      </c>
    </row>
    <row r="342" spans="7:16" ht="19.5" customHeight="1">
      <c r="G342" s="7" t="s">
        <v>51</v>
      </c>
      <c r="H342" s="41" t="s">
        <v>632</v>
      </c>
      <c r="I342" s="11" t="s">
        <v>658</v>
      </c>
      <c r="J342" s="11" t="s">
        <v>1</v>
      </c>
      <c r="K342" s="11" t="s">
        <v>614</v>
      </c>
      <c r="L342" s="7" t="s">
        <v>645</v>
      </c>
      <c r="M342" t="str">
        <f t="shared" si="23"/>
        <v>MT</v>
      </c>
      <c r="O342">
        <f>VLOOKUP(G342,'Thong tin HS HK I'!L:N,3,0)</f>
        <v>11</v>
      </c>
      <c r="P342" t="str">
        <f t="shared" si="22"/>
        <v>M</v>
      </c>
    </row>
    <row r="343" spans="7:16" ht="19.5" customHeight="1">
      <c r="G343" s="7" t="s">
        <v>51</v>
      </c>
      <c r="H343" s="41" t="s">
        <v>626</v>
      </c>
      <c r="I343" s="11" t="s">
        <v>661</v>
      </c>
      <c r="J343" s="11" t="s">
        <v>1</v>
      </c>
      <c r="K343" s="11" t="s">
        <v>614</v>
      </c>
      <c r="L343" s="7" t="s">
        <v>645</v>
      </c>
      <c r="M343" t="s">
        <v>98</v>
      </c>
      <c r="O343">
        <f>VLOOKUP(G343,'Thong tin HS HK I'!L:N,3,0)</f>
        <v>11</v>
      </c>
      <c r="P343" t="str">
        <f t="shared" si="22"/>
        <v>M</v>
      </c>
    </row>
    <row r="344" spans="7:16" ht="19.5" customHeight="1">
      <c r="G344" s="7" t="s">
        <v>51</v>
      </c>
      <c r="H344" s="41" t="s">
        <v>625</v>
      </c>
      <c r="I344" s="11" t="s">
        <v>661</v>
      </c>
      <c r="J344" s="41" t="s">
        <v>685</v>
      </c>
      <c r="K344" s="11" t="s">
        <v>614</v>
      </c>
      <c r="L344" s="7" t="s">
        <v>175</v>
      </c>
      <c r="M344" t="str">
        <f>TRIM(RIGHT(L344,LEN(L344)-4))</f>
        <v>Nhạc</v>
      </c>
      <c r="O344">
        <f>VLOOKUP(G344,'Thong tin HS HK I'!L:N,3,0)</f>
        <v>11</v>
      </c>
      <c r="P344" t="str">
        <f t="shared" si="22"/>
        <v>N</v>
      </c>
    </row>
    <row r="345" spans="7:16" ht="19.5" customHeight="1">
      <c r="G345" s="7" t="s">
        <v>51</v>
      </c>
      <c r="H345" s="41" t="s">
        <v>628</v>
      </c>
      <c r="I345" s="11" t="s">
        <v>672</v>
      </c>
      <c r="J345" s="11" t="s">
        <v>1</v>
      </c>
      <c r="K345" s="11" t="s">
        <v>614</v>
      </c>
      <c r="L345" s="7" t="s">
        <v>703</v>
      </c>
      <c r="M345" t="s">
        <v>99</v>
      </c>
      <c r="O345">
        <f>VLOOKUP(G345,'Thong tin HS HK I'!L:N,3,0)</f>
        <v>11</v>
      </c>
      <c r="P345" t="str">
        <f t="shared" si="22"/>
        <v>T</v>
      </c>
    </row>
    <row r="346" spans="7:16" ht="19.5" customHeight="1">
      <c r="G346" s="7" t="s">
        <v>51</v>
      </c>
      <c r="H346" s="41" t="s">
        <v>622</v>
      </c>
      <c r="I346" s="11" t="s">
        <v>668</v>
      </c>
      <c r="J346" s="11" t="s">
        <v>1</v>
      </c>
      <c r="K346" s="11" t="s">
        <v>614</v>
      </c>
      <c r="L346" s="7" t="s">
        <v>607</v>
      </c>
      <c r="M346" t="str">
        <f aca="true" t="shared" si="24" ref="M346:M359">TRIM(RIGHT(L346,LEN(L346)-4))</f>
        <v>Toán</v>
      </c>
      <c r="O346">
        <f>VLOOKUP(G346,'Thong tin HS HK I'!L:N,3,0)</f>
        <v>11</v>
      </c>
      <c r="P346" t="str">
        <f t="shared" si="22"/>
        <v>T</v>
      </c>
    </row>
    <row r="347" spans="7:16" ht="19.5" customHeight="1">
      <c r="G347" s="7" t="s">
        <v>51</v>
      </c>
      <c r="H347" s="7" t="s">
        <v>608</v>
      </c>
      <c r="I347" s="11" t="s">
        <v>668</v>
      </c>
      <c r="J347" s="11" t="s">
        <v>1</v>
      </c>
      <c r="K347" s="11" t="s">
        <v>609</v>
      </c>
      <c r="L347" s="7" t="s">
        <v>610</v>
      </c>
      <c r="M347" t="str">
        <f t="shared" si="24"/>
        <v>Toán Kỹ</v>
      </c>
      <c r="O347">
        <f>VLOOKUP(G347,'Thong tin HS HK I'!L:N,3,0)</f>
        <v>11</v>
      </c>
      <c r="P347" t="str">
        <f t="shared" si="22"/>
        <v>T</v>
      </c>
    </row>
    <row r="348" spans="7:16" ht="19.5" customHeight="1">
      <c r="G348" s="7" t="s">
        <v>51</v>
      </c>
      <c r="H348" s="41" t="s">
        <v>612</v>
      </c>
      <c r="I348" s="11" t="s">
        <v>652</v>
      </c>
      <c r="J348" s="11" t="s">
        <v>1</v>
      </c>
      <c r="K348" s="11" t="s">
        <v>263</v>
      </c>
      <c r="L348" s="7" t="s">
        <v>610</v>
      </c>
      <c r="M348" t="str">
        <f t="shared" si="24"/>
        <v>Toán Kỹ</v>
      </c>
      <c r="O348">
        <f>VLOOKUP(G348,'Thong tin HS HK I'!L:N,3,0)</f>
        <v>11</v>
      </c>
      <c r="P348" t="str">
        <f t="shared" si="22"/>
        <v>T</v>
      </c>
    </row>
    <row r="349" spans="7:16" ht="19.5" customHeight="1">
      <c r="G349" s="7" t="s">
        <v>51</v>
      </c>
      <c r="H349" s="41" t="s">
        <v>624</v>
      </c>
      <c r="I349" s="11" t="s">
        <v>662</v>
      </c>
      <c r="J349" s="41" t="s">
        <v>685</v>
      </c>
      <c r="K349" s="11" t="s">
        <v>614</v>
      </c>
      <c r="L349" s="7" t="s">
        <v>310</v>
      </c>
      <c r="M349" t="str">
        <f t="shared" si="24"/>
        <v>Toán Lý</v>
      </c>
      <c r="O349">
        <f>VLOOKUP(G349,'Thong tin HS HK I'!L:N,3,0)</f>
        <v>11</v>
      </c>
      <c r="P349" t="str">
        <f t="shared" si="22"/>
        <v>T</v>
      </c>
    </row>
    <row r="350" spans="7:16" ht="19.5" customHeight="1">
      <c r="G350" s="7" t="s">
        <v>51</v>
      </c>
      <c r="H350" s="41" t="s">
        <v>627</v>
      </c>
      <c r="I350" s="11" t="s">
        <v>677</v>
      </c>
      <c r="J350" s="11" t="s">
        <v>1</v>
      </c>
      <c r="K350" s="11" t="s">
        <v>614</v>
      </c>
      <c r="L350" s="7" t="s">
        <v>310</v>
      </c>
      <c r="M350" t="str">
        <f t="shared" si="24"/>
        <v>Toán Lý</v>
      </c>
      <c r="O350">
        <f>VLOOKUP(G350,'Thong tin HS HK I'!L:N,3,0)</f>
        <v>11</v>
      </c>
      <c r="P350" t="str">
        <f t="shared" si="22"/>
        <v>T</v>
      </c>
    </row>
    <row r="351" spans="7:16" ht="19.5" customHeight="1">
      <c r="G351" s="7" t="s">
        <v>51</v>
      </c>
      <c r="H351" s="41" t="s">
        <v>630</v>
      </c>
      <c r="I351" s="11" t="s">
        <v>661</v>
      </c>
      <c r="J351" s="11" t="s">
        <v>1</v>
      </c>
      <c r="K351" s="11" t="s">
        <v>614</v>
      </c>
      <c r="L351" s="7" t="s">
        <v>422</v>
      </c>
      <c r="M351" t="str">
        <f t="shared" si="24"/>
        <v>Toán Tin</v>
      </c>
      <c r="O351">
        <f>VLOOKUP(G351,'Thong tin HS HK I'!L:N,3,0)</f>
        <v>11</v>
      </c>
      <c r="P351" t="str">
        <f t="shared" si="22"/>
        <v>T</v>
      </c>
    </row>
    <row r="352" spans="7:16" ht="19.5" customHeight="1">
      <c r="G352" s="7" t="s">
        <v>51</v>
      </c>
      <c r="H352" s="41" t="s">
        <v>611</v>
      </c>
      <c r="I352" s="11" t="s">
        <v>679</v>
      </c>
      <c r="J352" s="11" t="s">
        <v>1</v>
      </c>
      <c r="K352" s="11" t="s">
        <v>263</v>
      </c>
      <c r="L352" s="7" t="s">
        <v>154</v>
      </c>
      <c r="M352" t="str">
        <f t="shared" si="24"/>
        <v>Văn</v>
      </c>
      <c r="O352">
        <f>VLOOKUP(G352,'Thong tin HS HK I'!L:N,3,0)</f>
        <v>11</v>
      </c>
      <c r="P352" t="str">
        <f t="shared" si="22"/>
        <v>V</v>
      </c>
    </row>
    <row r="353" spans="7:16" ht="19.5" customHeight="1">
      <c r="G353" s="7" t="s">
        <v>51</v>
      </c>
      <c r="H353" s="41" t="s">
        <v>613</v>
      </c>
      <c r="I353" s="11" t="s">
        <v>653</v>
      </c>
      <c r="J353" s="11" t="s">
        <v>1</v>
      </c>
      <c r="K353" s="11" t="s">
        <v>614</v>
      </c>
      <c r="L353" s="7" t="s">
        <v>154</v>
      </c>
      <c r="M353" t="str">
        <f t="shared" si="24"/>
        <v>Văn</v>
      </c>
      <c r="O353">
        <f>VLOOKUP(G353,'Thong tin HS HK I'!L:N,3,0)</f>
        <v>11</v>
      </c>
      <c r="P353" t="str">
        <f t="shared" si="22"/>
        <v>V</v>
      </c>
    </row>
    <row r="354" spans="7:16" ht="19.5" customHeight="1">
      <c r="G354" s="7" t="s">
        <v>51</v>
      </c>
      <c r="H354" s="41" t="s">
        <v>615</v>
      </c>
      <c r="I354" s="11" t="s">
        <v>657</v>
      </c>
      <c r="J354" s="11" t="s">
        <v>1</v>
      </c>
      <c r="K354" s="11" t="s">
        <v>614</v>
      </c>
      <c r="L354" s="7" t="s">
        <v>154</v>
      </c>
      <c r="M354" t="str">
        <f t="shared" si="24"/>
        <v>Văn</v>
      </c>
      <c r="O354">
        <f>VLOOKUP(G354,'Thong tin HS HK I'!L:N,3,0)</f>
        <v>11</v>
      </c>
      <c r="P354" t="str">
        <f t="shared" si="22"/>
        <v>V</v>
      </c>
    </row>
    <row r="355" spans="7:16" ht="19.5" customHeight="1">
      <c r="G355" s="7" t="s">
        <v>51</v>
      </c>
      <c r="H355" s="41" t="s">
        <v>616</v>
      </c>
      <c r="I355" s="11" t="s">
        <v>673</v>
      </c>
      <c r="J355" s="11" t="s">
        <v>1</v>
      </c>
      <c r="K355" s="11" t="s">
        <v>614</v>
      </c>
      <c r="L355" s="7" t="s">
        <v>154</v>
      </c>
      <c r="M355" t="str">
        <f t="shared" si="24"/>
        <v>Văn</v>
      </c>
      <c r="O355">
        <f>VLOOKUP(G355,'Thong tin HS HK I'!L:N,3,0)</f>
        <v>11</v>
      </c>
      <c r="P355" t="str">
        <f t="shared" si="22"/>
        <v>V</v>
      </c>
    </row>
    <row r="356" spans="7:16" ht="19.5" customHeight="1">
      <c r="G356" s="7" t="s">
        <v>51</v>
      </c>
      <c r="H356" s="41" t="s">
        <v>617</v>
      </c>
      <c r="I356" s="11" t="s">
        <v>674</v>
      </c>
      <c r="J356" s="11" t="s">
        <v>1</v>
      </c>
      <c r="K356" s="11" t="s">
        <v>614</v>
      </c>
      <c r="L356" s="7" t="s">
        <v>154</v>
      </c>
      <c r="M356" t="str">
        <f t="shared" si="24"/>
        <v>Văn</v>
      </c>
      <c r="O356">
        <f>VLOOKUP(G356,'Thong tin HS HK I'!L:N,3,0)</f>
        <v>11</v>
      </c>
      <c r="P356" t="str">
        <f t="shared" si="22"/>
        <v>V</v>
      </c>
    </row>
    <row r="357" spans="7:16" ht="19.5" customHeight="1">
      <c r="G357" s="7" t="s">
        <v>51</v>
      </c>
      <c r="H357" s="41" t="s">
        <v>633</v>
      </c>
      <c r="I357" s="11" t="s">
        <v>661</v>
      </c>
      <c r="J357" s="11" t="s">
        <v>1</v>
      </c>
      <c r="K357" s="11" t="s">
        <v>614</v>
      </c>
      <c r="L357" s="7" t="s">
        <v>154</v>
      </c>
      <c r="M357" t="str">
        <f t="shared" si="24"/>
        <v>Văn</v>
      </c>
      <c r="O357">
        <f>VLOOKUP(G357,'Thong tin HS HK I'!L:N,3,0)</f>
        <v>11</v>
      </c>
      <c r="P357" t="str">
        <f t="shared" si="22"/>
        <v>V</v>
      </c>
    </row>
    <row r="358" spans="7:16" ht="19.5" customHeight="1">
      <c r="G358" s="7" t="s">
        <v>51</v>
      </c>
      <c r="H358" s="41" t="s">
        <v>629</v>
      </c>
      <c r="I358" s="11" t="s">
        <v>677</v>
      </c>
      <c r="J358" s="11" t="s">
        <v>1</v>
      </c>
      <c r="K358" s="11" t="s">
        <v>614</v>
      </c>
      <c r="L358" s="7" t="s">
        <v>496</v>
      </c>
      <c r="M358" t="str">
        <f t="shared" si="24"/>
        <v>Văn Địa</v>
      </c>
      <c r="O358">
        <f>VLOOKUP(G358,'Thong tin HS HK I'!L:N,3,0)</f>
        <v>11</v>
      </c>
      <c r="P358" t="str">
        <f t="shared" si="22"/>
        <v>V</v>
      </c>
    </row>
    <row r="359" spans="7:16" ht="19.5" customHeight="1">
      <c r="G359" s="7" t="s">
        <v>53</v>
      </c>
      <c r="H359" s="21" t="s">
        <v>465</v>
      </c>
      <c r="I359" s="8" t="s">
        <v>666</v>
      </c>
      <c r="J359" s="8" t="s">
        <v>685</v>
      </c>
      <c r="K359" s="8" t="s">
        <v>150</v>
      </c>
      <c r="L359" s="21" t="s">
        <v>271</v>
      </c>
      <c r="M359" t="str">
        <f t="shared" si="24"/>
        <v>Văn</v>
      </c>
      <c r="N359">
        <v>1</v>
      </c>
      <c r="O359">
        <f>VLOOKUP(G359,'Thong tin HS HK I'!L:N,3,0)</f>
        <v>12</v>
      </c>
      <c r="P359" t="str">
        <f t="shared" si="22"/>
        <v>V</v>
      </c>
    </row>
    <row r="360" spans="7:16" ht="19.5" customHeight="1">
      <c r="G360" s="7" t="s">
        <v>53</v>
      </c>
      <c r="H360" s="21" t="s">
        <v>467</v>
      </c>
      <c r="I360" s="8" t="s">
        <v>665</v>
      </c>
      <c r="J360" s="8" t="s">
        <v>685</v>
      </c>
      <c r="K360" s="8" t="s">
        <v>156</v>
      </c>
      <c r="L360" s="21" t="s">
        <v>637</v>
      </c>
      <c r="M360" t="s">
        <v>91</v>
      </c>
      <c r="O360">
        <f>VLOOKUP(G360,'Thong tin HS HK I'!L:N,3,0)</f>
        <v>12</v>
      </c>
      <c r="P360" t="str">
        <f t="shared" si="22"/>
        <v>A</v>
      </c>
    </row>
    <row r="361" spans="7:16" ht="19.5" customHeight="1">
      <c r="G361" s="7" t="s">
        <v>53</v>
      </c>
      <c r="H361" s="21" t="s">
        <v>475</v>
      </c>
      <c r="I361" s="8" t="s">
        <v>660</v>
      </c>
      <c r="J361" s="8" t="s">
        <v>1</v>
      </c>
      <c r="K361" s="8" t="s">
        <v>476</v>
      </c>
      <c r="L361" s="21" t="s">
        <v>690</v>
      </c>
      <c r="M361" t="str">
        <f aca="true" t="shared" si="25" ref="M361:M370">TRIM(RIGHT(L361,LEN(L361)-4))</f>
        <v>Hóa Sinh</v>
      </c>
      <c r="O361">
        <f>VLOOKUP(G361,'Thong tin HS HK I'!L:N,3,0)</f>
        <v>12</v>
      </c>
      <c r="P361" t="str">
        <f t="shared" si="22"/>
        <v>H</v>
      </c>
    </row>
    <row r="362" spans="7:16" ht="19.5" customHeight="1">
      <c r="G362" s="7" t="s">
        <v>53</v>
      </c>
      <c r="H362" s="21" t="s">
        <v>474</v>
      </c>
      <c r="I362" s="8" t="s">
        <v>653</v>
      </c>
      <c r="J362" s="8" t="s">
        <v>1</v>
      </c>
      <c r="K362" s="8" t="s">
        <v>156</v>
      </c>
      <c r="L362" s="21" t="s">
        <v>228</v>
      </c>
      <c r="M362" t="str">
        <f t="shared" si="25"/>
        <v>Sinh Thể</v>
      </c>
      <c r="O362">
        <f>VLOOKUP(G362,'Thong tin HS HK I'!L:N,3,0)</f>
        <v>12</v>
      </c>
      <c r="P362" t="str">
        <f t="shared" si="22"/>
        <v>S</v>
      </c>
    </row>
    <row r="363" spans="7:16" ht="19.5" customHeight="1">
      <c r="G363" s="7" t="s">
        <v>53</v>
      </c>
      <c r="H363" s="21" t="s">
        <v>468</v>
      </c>
      <c r="I363" s="8" t="s">
        <v>658</v>
      </c>
      <c r="J363" s="8" t="s">
        <v>685</v>
      </c>
      <c r="K363" s="8" t="s">
        <v>156</v>
      </c>
      <c r="L363" s="21" t="s">
        <v>187</v>
      </c>
      <c r="M363" t="str">
        <f t="shared" si="25"/>
        <v>Toán</v>
      </c>
      <c r="O363">
        <f>VLOOKUP(G363,'Thong tin HS HK I'!L:N,3,0)</f>
        <v>12</v>
      </c>
      <c r="P363" t="str">
        <f t="shared" si="22"/>
        <v>T</v>
      </c>
    </row>
    <row r="364" spans="7:16" ht="19.5" customHeight="1">
      <c r="G364" s="7" t="s">
        <v>53</v>
      </c>
      <c r="H364" s="21" t="s">
        <v>469</v>
      </c>
      <c r="I364" s="8" t="s">
        <v>653</v>
      </c>
      <c r="J364" s="8" t="s">
        <v>1</v>
      </c>
      <c r="K364" s="8" t="s">
        <v>156</v>
      </c>
      <c r="L364" s="21" t="s">
        <v>187</v>
      </c>
      <c r="M364" t="str">
        <f t="shared" si="25"/>
        <v>Toán</v>
      </c>
      <c r="O364">
        <f>VLOOKUP(G364,'Thong tin HS HK I'!L:N,3,0)</f>
        <v>12</v>
      </c>
      <c r="P364" t="str">
        <f t="shared" si="22"/>
        <v>T</v>
      </c>
    </row>
    <row r="365" spans="7:16" ht="19.5" customHeight="1">
      <c r="G365" s="7" t="s">
        <v>53</v>
      </c>
      <c r="H365" s="21" t="s">
        <v>472</v>
      </c>
      <c r="I365" s="8" t="s">
        <v>661</v>
      </c>
      <c r="J365" s="8" t="s">
        <v>685</v>
      </c>
      <c r="K365" s="8" t="s">
        <v>156</v>
      </c>
      <c r="L365" s="21" t="s">
        <v>610</v>
      </c>
      <c r="M365" t="str">
        <f t="shared" si="25"/>
        <v>Toán Kỹ</v>
      </c>
      <c r="O365">
        <f>VLOOKUP(G365,'Thong tin HS HK I'!L:N,3,0)</f>
        <v>12</v>
      </c>
      <c r="P365" t="str">
        <f t="shared" si="22"/>
        <v>T</v>
      </c>
    </row>
    <row r="366" spans="7:16" ht="19.5" customHeight="1">
      <c r="G366" s="7" t="s">
        <v>53</v>
      </c>
      <c r="H366" s="21" t="s">
        <v>477</v>
      </c>
      <c r="I366" s="8" t="s">
        <v>655</v>
      </c>
      <c r="J366" s="8" t="s">
        <v>685</v>
      </c>
      <c r="K366" s="8" t="s">
        <v>156</v>
      </c>
      <c r="L366" s="21" t="s">
        <v>233</v>
      </c>
      <c r="M366" t="str">
        <f t="shared" si="25"/>
        <v>Toán Lý</v>
      </c>
      <c r="O366">
        <f>VLOOKUP(G366,'Thong tin HS HK I'!L:N,3,0)</f>
        <v>12</v>
      </c>
      <c r="P366" t="str">
        <f t="shared" si="22"/>
        <v>T</v>
      </c>
    </row>
    <row r="367" spans="7:16" ht="19.5" customHeight="1">
      <c r="G367" s="7" t="s">
        <v>53</v>
      </c>
      <c r="H367" s="21" t="s">
        <v>470</v>
      </c>
      <c r="I367" s="8" t="s">
        <v>672</v>
      </c>
      <c r="J367" s="8" t="s">
        <v>1</v>
      </c>
      <c r="K367" s="8" t="s">
        <v>156</v>
      </c>
      <c r="L367" s="21" t="s">
        <v>271</v>
      </c>
      <c r="M367" t="str">
        <f t="shared" si="25"/>
        <v>Văn</v>
      </c>
      <c r="O367">
        <f>VLOOKUP(G367,'Thong tin HS HK I'!L:N,3,0)</f>
        <v>12</v>
      </c>
      <c r="P367" t="str">
        <f t="shared" si="22"/>
        <v>V</v>
      </c>
    </row>
    <row r="368" spans="7:16" ht="19.5" customHeight="1">
      <c r="G368" s="7" t="s">
        <v>53</v>
      </c>
      <c r="H368" s="21" t="s">
        <v>473</v>
      </c>
      <c r="I368" s="8" t="s">
        <v>655</v>
      </c>
      <c r="J368" s="8" t="s">
        <v>685</v>
      </c>
      <c r="K368" s="8" t="s">
        <v>156</v>
      </c>
      <c r="L368" s="21" t="s">
        <v>271</v>
      </c>
      <c r="M368" t="str">
        <f t="shared" si="25"/>
        <v>Văn</v>
      </c>
      <c r="O368">
        <f>VLOOKUP(G368,'Thong tin HS HK I'!L:N,3,0)</f>
        <v>12</v>
      </c>
      <c r="P368" t="str">
        <f t="shared" si="22"/>
        <v>V</v>
      </c>
    </row>
    <row r="369" spans="7:16" ht="19.5" customHeight="1">
      <c r="G369" s="7" t="s">
        <v>53</v>
      </c>
      <c r="H369" s="21" t="s">
        <v>466</v>
      </c>
      <c r="I369" s="8" t="s">
        <v>670</v>
      </c>
      <c r="J369" s="8" t="s">
        <v>1</v>
      </c>
      <c r="K369" s="8" t="s">
        <v>156</v>
      </c>
      <c r="L369" s="21" t="s">
        <v>707</v>
      </c>
      <c r="M369" t="str">
        <f t="shared" si="25"/>
        <v>Văn Giáo</v>
      </c>
      <c r="O369">
        <f>VLOOKUP(G369,'Thong tin HS HK I'!L:N,3,0)</f>
        <v>12</v>
      </c>
      <c r="P369" t="str">
        <f t="shared" si="22"/>
        <v>V</v>
      </c>
    </row>
    <row r="370" spans="7:16" ht="19.5" customHeight="1">
      <c r="G370" s="7" t="s">
        <v>53</v>
      </c>
      <c r="H370" s="21" t="s">
        <v>471</v>
      </c>
      <c r="I370" s="8" t="s">
        <v>672</v>
      </c>
      <c r="J370" s="8" t="s">
        <v>1</v>
      </c>
      <c r="K370" s="8" t="s">
        <v>156</v>
      </c>
      <c r="L370" s="21" t="s">
        <v>320</v>
      </c>
      <c r="M370" t="str">
        <f t="shared" si="25"/>
        <v>Văn Sử</v>
      </c>
      <c r="O370">
        <f>VLOOKUP(G370,'Thong tin HS HK I'!L:N,3,0)</f>
        <v>12</v>
      </c>
      <c r="P370" t="str">
        <f t="shared" si="22"/>
        <v>V</v>
      </c>
    </row>
    <row r="371" spans="7:16" ht="19.5" customHeight="1">
      <c r="G371" s="7" t="s">
        <v>53</v>
      </c>
      <c r="H371" s="21" t="s">
        <v>478</v>
      </c>
      <c r="I371" s="8" t="s">
        <v>658</v>
      </c>
      <c r="J371" s="8" t="s">
        <v>1</v>
      </c>
      <c r="K371" s="8" t="s">
        <v>343</v>
      </c>
      <c r="L371" s="21" t="s">
        <v>182</v>
      </c>
      <c r="M371" t="s">
        <v>702</v>
      </c>
      <c r="O371">
        <f>VLOOKUP(G371,'Thong tin HS HK I'!L:N,3,0)</f>
        <v>12</v>
      </c>
      <c r="P371" t="str">
        <f t="shared" si="22"/>
        <v>z</v>
      </c>
    </row>
    <row r="372" spans="7:16" ht="19.5" customHeight="1">
      <c r="G372" s="7" t="s">
        <v>53</v>
      </c>
      <c r="H372" s="21" t="s">
        <v>479</v>
      </c>
      <c r="I372" s="8" t="s">
        <v>671</v>
      </c>
      <c r="J372" s="8" t="s">
        <v>685</v>
      </c>
      <c r="K372" s="8" t="s">
        <v>480</v>
      </c>
      <c r="L372" s="21" t="s">
        <v>481</v>
      </c>
      <c r="M372" t="s">
        <v>708</v>
      </c>
      <c r="O372">
        <f>VLOOKUP(G372,'Thong tin HS HK I'!L:N,3,0)</f>
        <v>12</v>
      </c>
      <c r="P372" t="str">
        <f t="shared" si="22"/>
        <v>Z</v>
      </c>
    </row>
    <row r="373" spans="7:16" ht="19.5" customHeight="1">
      <c r="G373" s="7" t="s">
        <v>55</v>
      </c>
      <c r="H373" s="21" t="s">
        <v>483</v>
      </c>
      <c r="I373" s="10" t="s">
        <v>656</v>
      </c>
      <c r="J373" s="10" t="s">
        <v>685</v>
      </c>
      <c r="K373" s="8" t="s">
        <v>346</v>
      </c>
      <c r="L373" s="21" t="s">
        <v>433</v>
      </c>
      <c r="M373" t="str">
        <f>TRIM(RIGHT(L373,LEN(L373)-4))</f>
        <v>GDCD</v>
      </c>
      <c r="N373">
        <v>1</v>
      </c>
      <c r="O373">
        <f>VLOOKUP(G373,'Thong tin HS HK I'!L:N,3,0)</f>
        <v>13</v>
      </c>
      <c r="P373" t="str">
        <f t="shared" si="22"/>
        <v>G</v>
      </c>
    </row>
    <row r="374" spans="7:16" ht="19.5" customHeight="1">
      <c r="G374" s="7" t="s">
        <v>55</v>
      </c>
      <c r="H374" s="21" t="s">
        <v>484</v>
      </c>
      <c r="I374" s="10" t="s">
        <v>666</v>
      </c>
      <c r="J374" s="10" t="s">
        <v>685</v>
      </c>
      <c r="K374" s="8" t="s">
        <v>153</v>
      </c>
      <c r="L374" s="21" t="s">
        <v>151</v>
      </c>
      <c r="M374" t="str">
        <f>TRIM(RIGHT(L374,LEN(L374)-4))</f>
        <v>Toán</v>
      </c>
      <c r="N374">
        <v>2</v>
      </c>
      <c r="O374">
        <f>VLOOKUP(G374,'Thong tin HS HK I'!L:N,3,0)</f>
        <v>13</v>
      </c>
      <c r="P374" t="str">
        <f t="shared" si="22"/>
        <v>T</v>
      </c>
    </row>
    <row r="375" spans="7:16" ht="19.5" customHeight="1">
      <c r="G375" s="46" t="s">
        <v>55</v>
      </c>
      <c r="H375" s="21" t="s">
        <v>487</v>
      </c>
      <c r="I375" s="10" t="s">
        <v>659</v>
      </c>
      <c r="J375" s="10" t="s">
        <v>1</v>
      </c>
      <c r="K375" s="27" t="s">
        <v>208</v>
      </c>
      <c r="L375" s="21" t="s">
        <v>171</v>
      </c>
      <c r="M375" t="s">
        <v>91</v>
      </c>
      <c r="O375">
        <f>VLOOKUP(G375,'Thong tin HS HK I'!L:N,3,0)</f>
        <v>13</v>
      </c>
      <c r="P375" t="str">
        <f t="shared" si="22"/>
        <v>A</v>
      </c>
    </row>
    <row r="376" spans="7:16" ht="19.5" customHeight="1">
      <c r="G376" s="7" t="s">
        <v>55</v>
      </c>
      <c r="H376" s="21" t="s">
        <v>489</v>
      </c>
      <c r="I376" s="10" t="s">
        <v>671</v>
      </c>
      <c r="J376" s="10" t="s">
        <v>1</v>
      </c>
      <c r="K376" s="27" t="s">
        <v>208</v>
      </c>
      <c r="L376" s="21" t="s">
        <v>171</v>
      </c>
      <c r="M376" t="s">
        <v>91</v>
      </c>
      <c r="O376">
        <f>VLOOKUP(G376,'Thong tin HS HK I'!L:N,3,0)</f>
        <v>13</v>
      </c>
      <c r="P376" t="str">
        <f t="shared" si="22"/>
        <v>A</v>
      </c>
    </row>
    <row r="377" spans="7:16" ht="19.5" customHeight="1">
      <c r="G377" s="7" t="s">
        <v>55</v>
      </c>
      <c r="H377" s="21" t="s">
        <v>486</v>
      </c>
      <c r="I377" s="10" t="s">
        <v>674</v>
      </c>
      <c r="J377" s="10" t="s">
        <v>1</v>
      </c>
      <c r="K377" s="27" t="s">
        <v>208</v>
      </c>
      <c r="L377" s="21" t="s">
        <v>210</v>
      </c>
      <c r="M377" t="str">
        <f aca="true" t="shared" si="26" ref="M377:M387">TRIM(RIGHT(L377,LEN(L377)-4))</f>
        <v>Hoá Sinh</v>
      </c>
      <c r="O377">
        <f>VLOOKUP(G377,'Thong tin HS HK I'!L:N,3,0)</f>
        <v>13</v>
      </c>
      <c r="P377" t="str">
        <f t="shared" si="22"/>
        <v>H</v>
      </c>
    </row>
    <row r="378" spans="7:16" ht="19.5" customHeight="1">
      <c r="G378" s="7" t="s">
        <v>55</v>
      </c>
      <c r="H378" s="21" t="s">
        <v>488</v>
      </c>
      <c r="I378" s="10" t="s">
        <v>653</v>
      </c>
      <c r="J378" s="10" t="s">
        <v>685</v>
      </c>
      <c r="K378" s="27" t="s">
        <v>208</v>
      </c>
      <c r="L378" s="21" t="s">
        <v>349</v>
      </c>
      <c r="M378" t="str">
        <f t="shared" si="26"/>
        <v>Sinh</v>
      </c>
      <c r="O378">
        <f>VLOOKUP(G378,'Thong tin HS HK I'!L:N,3,0)</f>
        <v>13</v>
      </c>
      <c r="P378" t="str">
        <f t="shared" si="22"/>
        <v>S</v>
      </c>
    </row>
    <row r="379" spans="7:16" ht="19.5" customHeight="1">
      <c r="G379" s="7" t="s">
        <v>55</v>
      </c>
      <c r="H379" s="21" t="s">
        <v>491</v>
      </c>
      <c r="I379" s="10" t="s">
        <v>661</v>
      </c>
      <c r="J379" s="10" t="s">
        <v>1</v>
      </c>
      <c r="K379" s="27" t="s">
        <v>208</v>
      </c>
      <c r="L379" s="21" t="s">
        <v>165</v>
      </c>
      <c r="M379" t="str">
        <f t="shared" si="26"/>
        <v>Toán Kỹ</v>
      </c>
      <c r="O379">
        <f>VLOOKUP(G379,'Thong tin HS HK I'!L:N,3,0)</f>
        <v>13</v>
      </c>
      <c r="P379" t="str">
        <f t="shared" si="22"/>
        <v>T</v>
      </c>
    </row>
    <row r="380" spans="7:16" ht="19.5" customHeight="1">
      <c r="G380" s="7" t="s">
        <v>55</v>
      </c>
      <c r="H380" s="21" t="s">
        <v>492</v>
      </c>
      <c r="I380" s="10" t="s">
        <v>660</v>
      </c>
      <c r="J380" s="10" t="s">
        <v>1</v>
      </c>
      <c r="K380" s="27" t="s">
        <v>208</v>
      </c>
      <c r="L380" s="21" t="s">
        <v>165</v>
      </c>
      <c r="M380" t="str">
        <f t="shared" si="26"/>
        <v>Toán Kỹ</v>
      </c>
      <c r="O380">
        <f>VLOOKUP(G380,'Thong tin HS HK I'!L:N,3,0)</f>
        <v>13</v>
      </c>
      <c r="P380" t="str">
        <f t="shared" si="22"/>
        <v>T</v>
      </c>
    </row>
    <row r="381" spans="7:16" ht="19.5" customHeight="1">
      <c r="G381" s="7" t="s">
        <v>55</v>
      </c>
      <c r="H381" s="21" t="s">
        <v>498</v>
      </c>
      <c r="I381" s="10" t="s">
        <v>661</v>
      </c>
      <c r="J381" s="10" t="s">
        <v>685</v>
      </c>
      <c r="K381" s="27" t="s">
        <v>208</v>
      </c>
      <c r="L381" s="21" t="s">
        <v>233</v>
      </c>
      <c r="M381" t="str">
        <f t="shared" si="26"/>
        <v>Toán Lý</v>
      </c>
      <c r="O381">
        <f>VLOOKUP(G381,'Thong tin HS HK I'!L:N,3,0)</f>
        <v>13</v>
      </c>
      <c r="P381" t="str">
        <f t="shared" si="22"/>
        <v>T</v>
      </c>
    </row>
    <row r="382" spans="7:16" ht="19.5" customHeight="1">
      <c r="G382" s="7" t="s">
        <v>55</v>
      </c>
      <c r="H382" s="21" t="s">
        <v>493</v>
      </c>
      <c r="I382" s="10" t="s">
        <v>661</v>
      </c>
      <c r="J382" s="10" t="s">
        <v>685</v>
      </c>
      <c r="K382" s="27" t="s">
        <v>208</v>
      </c>
      <c r="L382" s="21" t="s">
        <v>310</v>
      </c>
      <c r="M382" t="str">
        <f t="shared" si="26"/>
        <v>Toán Lý</v>
      </c>
      <c r="O382">
        <f>VLOOKUP(G382,'Thong tin HS HK I'!L:N,3,0)</f>
        <v>13</v>
      </c>
      <c r="P382" t="str">
        <f t="shared" si="22"/>
        <v>T</v>
      </c>
    </row>
    <row r="383" spans="7:16" ht="19.5" customHeight="1">
      <c r="G383" s="7" t="s">
        <v>55</v>
      </c>
      <c r="H383" s="21" t="s">
        <v>494</v>
      </c>
      <c r="I383" s="10" t="s">
        <v>668</v>
      </c>
      <c r="J383" s="10" t="s">
        <v>685</v>
      </c>
      <c r="K383" s="27" t="s">
        <v>208</v>
      </c>
      <c r="L383" s="21" t="s">
        <v>310</v>
      </c>
      <c r="M383" t="str">
        <f t="shared" si="26"/>
        <v>Toán Lý</v>
      </c>
      <c r="O383">
        <f>VLOOKUP(G383,'Thong tin HS HK I'!L:N,3,0)</f>
        <v>13</v>
      </c>
      <c r="P383" t="str">
        <f t="shared" si="22"/>
        <v>T</v>
      </c>
    </row>
    <row r="384" spans="7:16" ht="19.5" customHeight="1">
      <c r="G384" s="7" t="s">
        <v>55</v>
      </c>
      <c r="H384" s="21" t="s">
        <v>485</v>
      </c>
      <c r="I384" s="10" t="s">
        <v>681</v>
      </c>
      <c r="J384" s="10" t="s">
        <v>1</v>
      </c>
      <c r="K384" s="27" t="s">
        <v>208</v>
      </c>
      <c r="L384" s="21" t="s">
        <v>188</v>
      </c>
      <c r="M384" t="str">
        <f t="shared" si="26"/>
        <v>Văn</v>
      </c>
      <c r="O384">
        <f>VLOOKUP(G384,'Thong tin HS HK I'!L:N,3,0)</f>
        <v>13</v>
      </c>
      <c r="P384" t="str">
        <f t="shared" si="22"/>
        <v>V</v>
      </c>
    </row>
    <row r="385" spans="7:16" ht="19.5" customHeight="1">
      <c r="G385" s="7" t="s">
        <v>55</v>
      </c>
      <c r="H385" s="21" t="s">
        <v>495</v>
      </c>
      <c r="I385" s="10" t="s">
        <v>661</v>
      </c>
      <c r="J385" s="10" t="s">
        <v>1</v>
      </c>
      <c r="K385" s="27" t="s">
        <v>208</v>
      </c>
      <c r="L385" s="21" t="s">
        <v>496</v>
      </c>
      <c r="M385" t="str">
        <f t="shared" si="26"/>
        <v>Văn Địa</v>
      </c>
      <c r="O385">
        <f>VLOOKUP(G385,'Thong tin HS HK I'!L:N,3,0)</f>
        <v>13</v>
      </c>
      <c r="P385" t="str">
        <f t="shared" si="22"/>
        <v>V</v>
      </c>
    </row>
    <row r="386" spans="7:16" ht="19.5" customHeight="1">
      <c r="G386" s="7" t="s">
        <v>55</v>
      </c>
      <c r="H386" s="21" t="s">
        <v>490</v>
      </c>
      <c r="I386" s="10" t="s">
        <v>661</v>
      </c>
      <c r="J386" s="10" t="s">
        <v>1</v>
      </c>
      <c r="K386" s="27" t="s">
        <v>208</v>
      </c>
      <c r="L386" s="21" t="s">
        <v>320</v>
      </c>
      <c r="M386" t="str">
        <f t="shared" si="26"/>
        <v>Văn Sử</v>
      </c>
      <c r="O386">
        <f>VLOOKUP(G386,'Thong tin HS HK I'!L:N,3,0)</f>
        <v>13</v>
      </c>
      <c r="P386" t="str">
        <f t="shared" si="22"/>
        <v>V</v>
      </c>
    </row>
    <row r="387" spans="7:16" ht="19.5" customHeight="1">
      <c r="G387" s="7" t="s">
        <v>55</v>
      </c>
      <c r="H387" s="21" t="s">
        <v>497</v>
      </c>
      <c r="I387" s="10" t="s">
        <v>668</v>
      </c>
      <c r="J387" s="10" t="s">
        <v>1</v>
      </c>
      <c r="K387" s="27" t="s">
        <v>208</v>
      </c>
      <c r="L387" s="21" t="s">
        <v>320</v>
      </c>
      <c r="M387" t="str">
        <f t="shared" si="26"/>
        <v>Văn Sử</v>
      </c>
      <c r="O387">
        <f>VLOOKUP(G387,'Thong tin HS HK I'!L:N,3,0)</f>
        <v>13</v>
      </c>
      <c r="P387" t="str">
        <f t="shared" si="22"/>
        <v>V</v>
      </c>
    </row>
    <row r="388" spans="7:16" ht="19.5" customHeight="1">
      <c r="G388" s="7" t="s">
        <v>55</v>
      </c>
      <c r="H388" s="21" t="s">
        <v>499</v>
      </c>
      <c r="I388" s="10" t="s">
        <v>662</v>
      </c>
      <c r="J388" s="10" t="s">
        <v>1</v>
      </c>
      <c r="K388" s="8" t="s">
        <v>343</v>
      </c>
      <c r="L388" s="21" t="s">
        <v>182</v>
      </c>
      <c r="M388" t="s">
        <v>702</v>
      </c>
      <c r="O388">
        <f>VLOOKUP(G388,'Thong tin HS HK I'!L:N,3,0)</f>
        <v>13</v>
      </c>
      <c r="P388" t="str">
        <f t="shared" si="22"/>
        <v>z</v>
      </c>
    </row>
    <row r="389" spans="7:16" ht="19.5" customHeight="1">
      <c r="G389" s="9" t="s">
        <v>57</v>
      </c>
      <c r="H389" s="9" t="s">
        <v>451</v>
      </c>
      <c r="I389" s="8" t="s">
        <v>658</v>
      </c>
      <c r="J389" s="8" t="s">
        <v>685</v>
      </c>
      <c r="K389" s="8" t="s">
        <v>346</v>
      </c>
      <c r="L389" s="9" t="s">
        <v>179</v>
      </c>
      <c r="M389" t="str">
        <f>TRIM(RIGHT(L389,LEN(L389)-4))</f>
        <v>Văn</v>
      </c>
      <c r="N389">
        <v>1</v>
      </c>
      <c r="O389">
        <f>VLOOKUP(G389,'Thong tin HS HK I'!L:N,3,0)</f>
        <v>14</v>
      </c>
      <c r="P389" t="str">
        <f t="shared" si="22"/>
        <v>V</v>
      </c>
    </row>
    <row r="390" spans="7:16" ht="19.5" customHeight="1">
      <c r="G390" s="9" t="s">
        <v>57</v>
      </c>
      <c r="H390" s="9" t="s">
        <v>452</v>
      </c>
      <c r="I390" s="8" t="s">
        <v>658</v>
      </c>
      <c r="J390" s="8" t="s">
        <v>685</v>
      </c>
      <c r="K390" s="8" t="s">
        <v>153</v>
      </c>
      <c r="L390" s="9" t="s">
        <v>151</v>
      </c>
      <c r="M390" t="str">
        <f>TRIM(RIGHT(L390,LEN(L390)-4))</f>
        <v>Toán</v>
      </c>
      <c r="N390">
        <v>2</v>
      </c>
      <c r="O390">
        <f>VLOOKUP(G390,'Thong tin HS HK I'!L:N,3,0)</f>
        <v>14</v>
      </c>
      <c r="P390" t="str">
        <f aca="true" t="shared" si="27" ref="P390:P427">LEFT(M390,1)</f>
        <v>T</v>
      </c>
    </row>
    <row r="391" spans="7:16" ht="19.5" customHeight="1">
      <c r="G391" s="9" t="s">
        <v>57</v>
      </c>
      <c r="H391" s="9" t="s">
        <v>460</v>
      </c>
      <c r="I391" s="8" t="s">
        <v>659</v>
      </c>
      <c r="J391" s="8" t="s">
        <v>1</v>
      </c>
      <c r="K391" s="8" t="s">
        <v>156</v>
      </c>
      <c r="L391" s="9" t="s">
        <v>461</v>
      </c>
      <c r="M391" t="str">
        <f>TRIM(RIGHT(L391,LEN(L391)-4))</f>
        <v>Anh</v>
      </c>
      <c r="O391">
        <f>VLOOKUP(G391,'Thong tin HS HK I'!L:N,3,0)</f>
        <v>14</v>
      </c>
      <c r="P391" t="str">
        <f t="shared" si="27"/>
        <v>A</v>
      </c>
    </row>
    <row r="392" spans="7:16" ht="19.5" customHeight="1">
      <c r="G392" s="9" t="s">
        <v>57</v>
      </c>
      <c r="H392" s="9" t="s">
        <v>456</v>
      </c>
      <c r="I392" s="8" t="s">
        <v>662</v>
      </c>
      <c r="J392" s="8" t="s">
        <v>1</v>
      </c>
      <c r="K392" s="8" t="s">
        <v>156</v>
      </c>
      <c r="L392" s="9" t="s">
        <v>210</v>
      </c>
      <c r="M392" t="str">
        <f>TRIM(RIGHT(L392,LEN(L392)-4))</f>
        <v>Hoá Sinh</v>
      </c>
      <c r="O392">
        <f>VLOOKUP(G392,'Thong tin HS HK I'!L:N,3,0)</f>
        <v>14</v>
      </c>
      <c r="P392" t="str">
        <f t="shared" si="27"/>
        <v>H</v>
      </c>
    </row>
    <row r="393" spans="7:16" ht="19.5" customHeight="1">
      <c r="G393" s="9" t="s">
        <v>57</v>
      </c>
      <c r="H393" s="9" t="s">
        <v>453</v>
      </c>
      <c r="I393" s="8" t="s">
        <v>680</v>
      </c>
      <c r="J393" s="8" t="s">
        <v>685</v>
      </c>
      <c r="K393" s="8" t="s">
        <v>156</v>
      </c>
      <c r="L393" s="9" t="s">
        <v>693</v>
      </c>
      <c r="M393" t="str">
        <f>TRIM(RIGHT(L393,LEN(L393)-4))</f>
        <v>Lí</v>
      </c>
      <c r="O393">
        <f>VLOOKUP(G393,'Thong tin HS HK I'!L:N,3,0)</f>
        <v>14</v>
      </c>
      <c r="P393" t="str">
        <f t="shared" si="27"/>
        <v>L</v>
      </c>
    </row>
    <row r="394" spans="7:16" ht="19.5" customHeight="1">
      <c r="G394" s="9" t="s">
        <v>57</v>
      </c>
      <c r="H394" s="9" t="s">
        <v>462</v>
      </c>
      <c r="I394" s="8" t="s">
        <v>677</v>
      </c>
      <c r="J394" s="8" t="s">
        <v>685</v>
      </c>
      <c r="K394" s="8" t="s">
        <v>156</v>
      </c>
      <c r="L394" s="9" t="s">
        <v>645</v>
      </c>
      <c r="M394" t="s">
        <v>98</v>
      </c>
      <c r="O394">
        <f>VLOOKUP(G394,'Thong tin HS HK I'!L:N,3,0)</f>
        <v>14</v>
      </c>
      <c r="P394" t="str">
        <f t="shared" si="27"/>
        <v>M</v>
      </c>
    </row>
    <row r="395" spans="7:16" ht="19.5" customHeight="1">
      <c r="G395" s="9" t="s">
        <v>57</v>
      </c>
      <c r="H395" s="9" t="s">
        <v>455</v>
      </c>
      <c r="I395" s="8" t="s">
        <v>655</v>
      </c>
      <c r="J395" s="8" t="s">
        <v>685</v>
      </c>
      <c r="K395" s="8" t="s">
        <v>156</v>
      </c>
      <c r="L395" s="9" t="s">
        <v>151</v>
      </c>
      <c r="M395" t="str">
        <f>TRIM(RIGHT(L395,LEN(L395)-4))</f>
        <v>Toán</v>
      </c>
      <c r="O395">
        <f>VLOOKUP(G395,'Thong tin HS HK I'!L:N,3,0)</f>
        <v>14</v>
      </c>
      <c r="P395" t="str">
        <f t="shared" si="27"/>
        <v>T</v>
      </c>
    </row>
    <row r="396" spans="7:16" ht="19.5" customHeight="1">
      <c r="G396" s="9" t="s">
        <v>57</v>
      </c>
      <c r="H396" s="9" t="s">
        <v>458</v>
      </c>
      <c r="I396" s="8" t="s">
        <v>668</v>
      </c>
      <c r="J396" s="8" t="s">
        <v>685</v>
      </c>
      <c r="K396" s="8" t="s">
        <v>156</v>
      </c>
      <c r="L396" s="9" t="s">
        <v>635</v>
      </c>
      <c r="M396" t="str">
        <f>TRIM(RIGHT(L396,LEN(L396)-4))</f>
        <v>Toán lý</v>
      </c>
      <c r="O396">
        <f>VLOOKUP(G396,'Thong tin HS HK I'!L:N,3,0)</f>
        <v>14</v>
      </c>
      <c r="P396" t="str">
        <f t="shared" si="27"/>
        <v>T</v>
      </c>
    </row>
    <row r="397" spans="7:16" ht="19.5" customHeight="1">
      <c r="G397" s="9" t="s">
        <v>57</v>
      </c>
      <c r="H397" s="9" t="s">
        <v>459</v>
      </c>
      <c r="I397" s="8" t="s">
        <v>666</v>
      </c>
      <c r="J397" s="8" t="s">
        <v>1</v>
      </c>
      <c r="K397" s="8" t="s">
        <v>156</v>
      </c>
      <c r="L397" s="9" t="s">
        <v>422</v>
      </c>
      <c r="M397" t="str">
        <f>TRIM(RIGHT(L397,LEN(L397)-4))</f>
        <v>Toán Tin</v>
      </c>
      <c r="O397">
        <f>VLOOKUP(G397,'Thong tin HS HK I'!L:N,3,0)</f>
        <v>14</v>
      </c>
      <c r="P397" t="str">
        <f t="shared" si="27"/>
        <v>T</v>
      </c>
    </row>
    <row r="398" spans="7:16" ht="19.5" customHeight="1">
      <c r="G398" s="9" t="s">
        <v>57</v>
      </c>
      <c r="H398" s="9" t="s">
        <v>454</v>
      </c>
      <c r="I398" s="8" t="s">
        <v>657</v>
      </c>
      <c r="J398" s="8" t="s">
        <v>1</v>
      </c>
      <c r="K398" s="8" t="s">
        <v>156</v>
      </c>
      <c r="L398" s="9" t="s">
        <v>154</v>
      </c>
      <c r="M398" t="str">
        <f>TRIM(RIGHT(L398,LEN(L398)-4))</f>
        <v>Văn</v>
      </c>
      <c r="O398">
        <f>VLOOKUP(G398,'Thong tin HS HK I'!L:N,3,0)</f>
        <v>14</v>
      </c>
      <c r="P398" t="str">
        <f t="shared" si="27"/>
        <v>V</v>
      </c>
    </row>
    <row r="399" spans="7:16" ht="19.5" customHeight="1">
      <c r="G399" s="9" t="s">
        <v>57</v>
      </c>
      <c r="H399" s="9" t="s">
        <v>457</v>
      </c>
      <c r="I399" s="8" t="s">
        <v>653</v>
      </c>
      <c r="J399" s="8" t="s">
        <v>1</v>
      </c>
      <c r="K399" s="8" t="s">
        <v>156</v>
      </c>
      <c r="L399" s="9" t="s">
        <v>320</v>
      </c>
      <c r="M399" t="str">
        <f>TRIM(RIGHT(L399,LEN(L399)-4))</f>
        <v>Văn Sử</v>
      </c>
      <c r="O399">
        <f>VLOOKUP(G399,'Thong tin HS HK I'!L:N,3,0)</f>
        <v>14</v>
      </c>
      <c r="P399" t="str">
        <f t="shared" si="27"/>
        <v>V</v>
      </c>
    </row>
    <row r="400" spans="7:16" ht="19.5" customHeight="1">
      <c r="G400" s="9" t="s">
        <v>57</v>
      </c>
      <c r="H400" s="9" t="s">
        <v>463</v>
      </c>
      <c r="I400" s="8" t="s">
        <v>668</v>
      </c>
      <c r="J400" s="8" t="s">
        <v>685</v>
      </c>
      <c r="K400" s="8" t="s">
        <v>184</v>
      </c>
      <c r="L400" s="21" t="s">
        <v>182</v>
      </c>
      <c r="M400" t="s">
        <v>702</v>
      </c>
      <c r="O400">
        <f>VLOOKUP(G400,'Thong tin HS HK I'!L:N,3,0)</f>
        <v>14</v>
      </c>
      <c r="P400" t="str">
        <f t="shared" si="27"/>
        <v>z</v>
      </c>
    </row>
    <row r="401" spans="7:16" ht="19.5" customHeight="1">
      <c r="G401" s="7" t="s">
        <v>59</v>
      </c>
      <c r="H401" s="9" t="s">
        <v>431</v>
      </c>
      <c r="I401" s="8" t="s">
        <v>654</v>
      </c>
      <c r="J401" s="8" t="s">
        <v>685</v>
      </c>
      <c r="K401" s="8" t="s">
        <v>346</v>
      </c>
      <c r="L401" s="9" t="s">
        <v>694</v>
      </c>
      <c r="M401" t="str">
        <f aca="true" t="shared" si="28" ref="M401:M413">TRIM(RIGHT(L401,LEN(L401)-4))</f>
        <v>Lí</v>
      </c>
      <c r="N401">
        <v>1</v>
      </c>
      <c r="O401">
        <f>VLOOKUP(G401,'Thong tin HS HK I'!L:N,3,0)</f>
        <v>15</v>
      </c>
      <c r="P401" t="str">
        <f t="shared" si="27"/>
        <v>L</v>
      </c>
    </row>
    <row r="402" spans="7:16" ht="19.5" customHeight="1">
      <c r="G402" s="7" t="s">
        <v>59</v>
      </c>
      <c r="H402" s="9" t="s">
        <v>432</v>
      </c>
      <c r="I402" s="8" t="s">
        <v>656</v>
      </c>
      <c r="J402" s="8" t="s">
        <v>685</v>
      </c>
      <c r="K402" s="10" t="s">
        <v>153</v>
      </c>
      <c r="L402" s="21" t="s">
        <v>433</v>
      </c>
      <c r="M402" t="str">
        <f t="shared" si="28"/>
        <v>GDCD</v>
      </c>
      <c r="N402">
        <v>2</v>
      </c>
      <c r="O402">
        <f>VLOOKUP(G402,'Thong tin HS HK I'!L:N,3,0)</f>
        <v>15</v>
      </c>
      <c r="P402" t="str">
        <f t="shared" si="27"/>
        <v>G</v>
      </c>
    </row>
    <row r="403" spans="7:16" ht="19.5" customHeight="1">
      <c r="G403" s="7" t="s">
        <v>59</v>
      </c>
      <c r="H403" s="9" t="s">
        <v>444</v>
      </c>
      <c r="I403" s="8" t="s">
        <v>658</v>
      </c>
      <c r="J403" s="8" t="s">
        <v>1</v>
      </c>
      <c r="K403" s="8" t="s">
        <v>208</v>
      </c>
      <c r="L403" s="9" t="s">
        <v>445</v>
      </c>
      <c r="M403" t="str">
        <f t="shared" si="28"/>
        <v>Anh</v>
      </c>
      <c r="O403">
        <f>VLOOKUP(G403,'Thong tin HS HK I'!L:N,3,0)</f>
        <v>15</v>
      </c>
      <c r="P403" t="str">
        <f t="shared" si="27"/>
        <v>A</v>
      </c>
    </row>
    <row r="404" spans="7:16" ht="19.5" customHeight="1">
      <c r="G404" s="46" t="s">
        <v>59</v>
      </c>
      <c r="H404" s="53" t="s">
        <v>437</v>
      </c>
      <c r="I404" s="45" t="s">
        <v>656</v>
      </c>
      <c r="J404" s="45" t="s">
        <v>1</v>
      </c>
      <c r="K404" s="45" t="s">
        <v>208</v>
      </c>
      <c r="L404" s="53" t="s">
        <v>620</v>
      </c>
      <c r="M404" t="str">
        <f t="shared" si="28"/>
        <v>Hoá</v>
      </c>
      <c r="O404">
        <f>VLOOKUP(G404,'Thong tin HS HK I'!L:N,3,0)</f>
        <v>15</v>
      </c>
      <c r="P404" t="str">
        <f t="shared" si="27"/>
        <v>H</v>
      </c>
    </row>
    <row r="405" spans="7:16" ht="19.5" customHeight="1">
      <c r="G405" s="47" t="s">
        <v>59</v>
      </c>
      <c r="H405" s="9" t="s">
        <v>442</v>
      </c>
      <c r="I405" s="8" t="s">
        <v>668</v>
      </c>
      <c r="J405" s="8" t="s">
        <v>1</v>
      </c>
      <c r="K405" s="8" t="s">
        <v>208</v>
      </c>
      <c r="L405" s="9" t="s">
        <v>175</v>
      </c>
      <c r="M405" t="str">
        <f t="shared" si="28"/>
        <v>Nhạc</v>
      </c>
      <c r="O405">
        <f>VLOOKUP(G405,'Thong tin HS HK I'!L:N,3,0)</f>
        <v>15</v>
      </c>
      <c r="P405" t="str">
        <f t="shared" si="27"/>
        <v>N</v>
      </c>
    </row>
    <row r="406" spans="7:16" ht="19.5" customHeight="1">
      <c r="G406" s="47" t="s">
        <v>59</v>
      </c>
      <c r="H406" s="9" t="s">
        <v>435</v>
      </c>
      <c r="I406" s="8" t="s">
        <v>651</v>
      </c>
      <c r="J406" s="8" t="s">
        <v>685</v>
      </c>
      <c r="K406" s="8" t="s">
        <v>208</v>
      </c>
      <c r="L406" s="9" t="s">
        <v>193</v>
      </c>
      <c r="M406" t="str">
        <f t="shared" si="28"/>
        <v>Sinh</v>
      </c>
      <c r="O406">
        <f>VLOOKUP(G406,'Thong tin HS HK I'!L:N,3,0)</f>
        <v>15</v>
      </c>
      <c r="P406" t="str">
        <f t="shared" si="27"/>
        <v>S</v>
      </c>
    </row>
    <row r="407" spans="7:16" ht="19.5" customHeight="1">
      <c r="G407" s="47" t="s">
        <v>59</v>
      </c>
      <c r="H407" s="9" t="s">
        <v>438</v>
      </c>
      <c r="I407" s="8" t="s">
        <v>678</v>
      </c>
      <c r="J407" s="8" t="s">
        <v>1</v>
      </c>
      <c r="K407" s="8" t="s">
        <v>208</v>
      </c>
      <c r="L407" s="9" t="s">
        <v>190</v>
      </c>
      <c r="M407" t="str">
        <f t="shared" si="28"/>
        <v>Toán</v>
      </c>
      <c r="O407">
        <f>VLOOKUP(G407,'Thong tin HS HK I'!L:N,3,0)</f>
        <v>15</v>
      </c>
      <c r="P407" t="str">
        <f t="shared" si="27"/>
        <v>T</v>
      </c>
    </row>
    <row r="408" spans="7:16" ht="19.5" customHeight="1">
      <c r="G408" s="47" t="s">
        <v>59</v>
      </c>
      <c r="H408" s="9" t="s">
        <v>440</v>
      </c>
      <c r="I408" s="8" t="s">
        <v>668</v>
      </c>
      <c r="J408" s="8" t="s">
        <v>1</v>
      </c>
      <c r="K408" s="8" t="s">
        <v>208</v>
      </c>
      <c r="L408" s="9" t="s">
        <v>441</v>
      </c>
      <c r="M408" t="str">
        <f t="shared" si="28"/>
        <v>Toán</v>
      </c>
      <c r="O408">
        <f>VLOOKUP(G408,'Thong tin HS HK I'!L:N,3,0)</f>
        <v>15</v>
      </c>
      <c r="P408" t="str">
        <f t="shared" si="27"/>
        <v>T</v>
      </c>
    </row>
    <row r="409" spans="7:16" ht="19.5" customHeight="1">
      <c r="G409" s="47" t="s">
        <v>59</v>
      </c>
      <c r="H409" s="9" t="s">
        <v>359</v>
      </c>
      <c r="I409" s="8" t="s">
        <v>658</v>
      </c>
      <c r="J409" s="8" t="s">
        <v>685</v>
      </c>
      <c r="K409" s="8" t="s">
        <v>208</v>
      </c>
      <c r="L409" s="9" t="s">
        <v>187</v>
      </c>
      <c r="M409" t="str">
        <f t="shared" si="28"/>
        <v>Toán</v>
      </c>
      <c r="O409">
        <f>VLOOKUP(G409,'Thong tin HS HK I'!L:N,3,0)</f>
        <v>15</v>
      </c>
      <c r="P409" t="str">
        <f t="shared" si="27"/>
        <v>T</v>
      </c>
    </row>
    <row r="410" spans="7:16" ht="19.5" customHeight="1">
      <c r="G410" s="47" t="s">
        <v>59</v>
      </c>
      <c r="H410" s="9" t="s">
        <v>439</v>
      </c>
      <c r="I410" s="8" t="s">
        <v>660</v>
      </c>
      <c r="J410" s="8" t="s">
        <v>685</v>
      </c>
      <c r="K410" s="8" t="s">
        <v>208</v>
      </c>
      <c r="L410" s="9" t="s">
        <v>188</v>
      </c>
      <c r="M410" t="str">
        <f t="shared" si="28"/>
        <v>Văn</v>
      </c>
      <c r="O410">
        <f>VLOOKUP(G410,'Thong tin HS HK I'!L:N,3,0)</f>
        <v>15</v>
      </c>
      <c r="P410" t="str">
        <f t="shared" si="27"/>
        <v>V</v>
      </c>
    </row>
    <row r="411" spans="7:16" ht="19.5" customHeight="1">
      <c r="G411" s="47" t="s">
        <v>59</v>
      </c>
      <c r="H411" s="9" t="s">
        <v>443</v>
      </c>
      <c r="I411" s="8" t="s">
        <v>674</v>
      </c>
      <c r="J411" s="8" t="s">
        <v>1</v>
      </c>
      <c r="K411" s="8" t="s">
        <v>208</v>
      </c>
      <c r="L411" s="9" t="s">
        <v>188</v>
      </c>
      <c r="M411" t="str">
        <f t="shared" si="28"/>
        <v>Văn</v>
      </c>
      <c r="O411">
        <f>VLOOKUP(G411,'Thong tin HS HK I'!L:N,3,0)</f>
        <v>15</v>
      </c>
      <c r="P411" t="str">
        <f t="shared" si="27"/>
        <v>V</v>
      </c>
    </row>
    <row r="412" spans="7:16" ht="19.5" customHeight="1">
      <c r="G412" s="47" t="s">
        <v>59</v>
      </c>
      <c r="H412" s="9" t="s">
        <v>434</v>
      </c>
      <c r="I412" s="8" t="s">
        <v>678</v>
      </c>
      <c r="J412" s="8" t="s">
        <v>1</v>
      </c>
      <c r="K412" s="8" t="s">
        <v>208</v>
      </c>
      <c r="L412" s="21" t="s">
        <v>179</v>
      </c>
      <c r="M412" t="str">
        <f t="shared" si="28"/>
        <v>Văn</v>
      </c>
      <c r="O412">
        <f>VLOOKUP(G412,'Thong tin HS HK I'!L:N,3,0)</f>
        <v>15</v>
      </c>
      <c r="P412" t="str">
        <f t="shared" si="27"/>
        <v>V</v>
      </c>
    </row>
    <row r="413" spans="7:16" ht="19.5" customHeight="1">
      <c r="G413" s="47" t="s">
        <v>59</v>
      </c>
      <c r="H413" s="9" t="s">
        <v>436</v>
      </c>
      <c r="I413" s="8" t="s">
        <v>658</v>
      </c>
      <c r="J413" s="8" t="s">
        <v>1</v>
      </c>
      <c r="K413" s="8" t="s">
        <v>208</v>
      </c>
      <c r="L413" s="21" t="s">
        <v>179</v>
      </c>
      <c r="M413" t="str">
        <f t="shared" si="28"/>
        <v>Văn</v>
      </c>
      <c r="O413">
        <f>VLOOKUP(G413,'Thong tin HS HK I'!L:N,3,0)</f>
        <v>15</v>
      </c>
      <c r="P413" t="str">
        <f t="shared" si="27"/>
        <v>V</v>
      </c>
    </row>
    <row r="414" spans="7:16" ht="19.5" customHeight="1">
      <c r="G414" s="47" t="s">
        <v>59</v>
      </c>
      <c r="H414" s="9" t="s">
        <v>446</v>
      </c>
      <c r="I414" s="8" t="s">
        <v>661</v>
      </c>
      <c r="J414" s="8" t="s">
        <v>1</v>
      </c>
      <c r="K414" s="10" t="s">
        <v>184</v>
      </c>
      <c r="L414" s="21" t="s">
        <v>182</v>
      </c>
      <c r="M414" t="s">
        <v>702</v>
      </c>
      <c r="O414">
        <f>VLOOKUP(G414,'Thong tin HS HK I'!L:N,3,0)</f>
        <v>15</v>
      </c>
      <c r="P414" t="str">
        <f t="shared" si="27"/>
        <v>z</v>
      </c>
    </row>
    <row r="415" spans="7:16" ht="19.5" customHeight="1">
      <c r="G415" s="47" t="s">
        <v>59</v>
      </c>
      <c r="H415" s="9" t="s">
        <v>447</v>
      </c>
      <c r="I415" s="8" t="s">
        <v>668</v>
      </c>
      <c r="J415" s="8" t="s">
        <v>1</v>
      </c>
      <c r="K415" s="8" t="s">
        <v>448</v>
      </c>
      <c r="L415" s="21" t="s">
        <v>449</v>
      </c>
      <c r="M415" t="s">
        <v>702</v>
      </c>
      <c r="O415">
        <f>VLOOKUP(G415,'Thong tin HS HK I'!L:N,3,0)</f>
        <v>15</v>
      </c>
      <c r="P415" t="str">
        <f t="shared" si="27"/>
        <v>z</v>
      </c>
    </row>
    <row r="416" spans="7:16" ht="19.5" customHeight="1">
      <c r="G416" s="56" t="s">
        <v>61</v>
      </c>
      <c r="H416" s="38" t="s">
        <v>562</v>
      </c>
      <c r="I416" s="35" t="s">
        <v>680</v>
      </c>
      <c r="J416" s="35" t="s">
        <v>1</v>
      </c>
      <c r="K416" s="35" t="s">
        <v>346</v>
      </c>
      <c r="L416" s="38" t="s">
        <v>154</v>
      </c>
      <c r="M416" t="str">
        <f>TRIM(RIGHT(L416,LEN(L416)-4))</f>
        <v>Văn</v>
      </c>
      <c r="N416">
        <v>1</v>
      </c>
      <c r="O416">
        <f>VLOOKUP(G416,'Thong tin HS HK I'!L:N,3,0)</f>
        <v>16</v>
      </c>
      <c r="P416" t="str">
        <f t="shared" si="27"/>
        <v>V</v>
      </c>
    </row>
    <row r="417" spans="7:16" ht="19.5" customHeight="1">
      <c r="G417" s="47" t="s">
        <v>61</v>
      </c>
      <c r="H417" s="9" t="s">
        <v>634</v>
      </c>
      <c r="I417" s="8" t="s">
        <v>659</v>
      </c>
      <c r="J417" s="8" t="s">
        <v>685</v>
      </c>
      <c r="K417" s="10" t="s">
        <v>153</v>
      </c>
      <c r="L417" s="21" t="s">
        <v>187</v>
      </c>
      <c r="M417" t="str">
        <f>TRIM(RIGHT(L417,LEN(L417)-4))</f>
        <v>Toán</v>
      </c>
      <c r="N417">
        <v>2</v>
      </c>
      <c r="O417">
        <f>VLOOKUP(G417,'Thong tin HS HK I'!L:N,3,0)</f>
        <v>16</v>
      </c>
      <c r="P417" t="str">
        <f t="shared" si="27"/>
        <v>T</v>
      </c>
    </row>
    <row r="418" spans="7:16" ht="19.5" customHeight="1">
      <c r="G418" s="56" t="s">
        <v>61</v>
      </c>
      <c r="H418" s="38" t="s">
        <v>570</v>
      </c>
      <c r="I418" s="35" t="s">
        <v>659</v>
      </c>
      <c r="J418" s="35" t="s">
        <v>685</v>
      </c>
      <c r="K418" s="35" t="s">
        <v>208</v>
      </c>
      <c r="L418" s="38" t="s">
        <v>445</v>
      </c>
      <c r="M418" t="str">
        <f>TRIM(RIGHT(L418,LEN(L418)-4))</f>
        <v>Anh</v>
      </c>
      <c r="O418">
        <f>VLOOKUP(G418,'Thong tin HS HK I'!L:N,3,0)</f>
        <v>16</v>
      </c>
      <c r="P418" t="str">
        <f t="shared" si="27"/>
        <v>A</v>
      </c>
    </row>
    <row r="419" spans="7:16" ht="19.5" customHeight="1">
      <c r="G419" s="56" t="s">
        <v>61</v>
      </c>
      <c r="H419" s="38" t="s">
        <v>568</v>
      </c>
      <c r="I419" s="35" t="s">
        <v>659</v>
      </c>
      <c r="J419" s="35" t="s">
        <v>685</v>
      </c>
      <c r="K419" s="35" t="s">
        <v>208</v>
      </c>
      <c r="L419" s="38" t="s">
        <v>569</v>
      </c>
      <c r="M419" t="str">
        <f>TRIM(RIGHT(L419,LEN(L419)-4))</f>
        <v>Hoá Địa</v>
      </c>
      <c r="O419">
        <f>VLOOKUP(G419,'Thong tin HS HK I'!L:N,3,0)</f>
        <v>16</v>
      </c>
      <c r="P419" t="str">
        <f t="shared" si="27"/>
        <v>H</v>
      </c>
    </row>
    <row r="420" spans="7:16" ht="19.5" customHeight="1">
      <c r="G420" s="56" t="s">
        <v>61</v>
      </c>
      <c r="H420" s="38" t="s">
        <v>563</v>
      </c>
      <c r="I420" s="35" t="s">
        <v>662</v>
      </c>
      <c r="J420" s="35" t="s">
        <v>1</v>
      </c>
      <c r="K420" s="35" t="s">
        <v>208</v>
      </c>
      <c r="L420" s="38" t="s">
        <v>645</v>
      </c>
      <c r="M420" t="s">
        <v>98</v>
      </c>
      <c r="O420">
        <f>VLOOKUP(G420,'Thong tin HS HK I'!L:N,3,0)</f>
        <v>16</v>
      </c>
      <c r="P420" t="str">
        <f t="shared" si="27"/>
        <v>M</v>
      </c>
    </row>
    <row r="421" spans="7:16" ht="19.5" customHeight="1">
      <c r="G421" s="39" t="s">
        <v>61</v>
      </c>
      <c r="H421" s="42" t="s">
        <v>426</v>
      </c>
      <c r="I421" s="11" t="s">
        <v>671</v>
      </c>
      <c r="J421" s="11" t="s">
        <v>685</v>
      </c>
      <c r="K421" s="35" t="s">
        <v>208</v>
      </c>
      <c r="L421" s="21" t="s">
        <v>349</v>
      </c>
      <c r="M421" t="str">
        <f aca="true" t="shared" si="29" ref="M421:M426">TRIM(RIGHT(L421,LEN(L421)-4))</f>
        <v>Sinh</v>
      </c>
      <c r="O421">
        <f>VLOOKUP(G421,'Thong tin HS HK I'!L:N,3,0)</f>
        <v>16</v>
      </c>
      <c r="P421" t="str">
        <f t="shared" si="27"/>
        <v>S</v>
      </c>
    </row>
    <row r="422" spans="7:16" ht="19.5" customHeight="1">
      <c r="G422" s="56" t="s">
        <v>61</v>
      </c>
      <c r="H422" s="38" t="s">
        <v>566</v>
      </c>
      <c r="I422" s="35" t="s">
        <v>658</v>
      </c>
      <c r="J422" s="35" t="s">
        <v>685</v>
      </c>
      <c r="K422" s="35" t="s">
        <v>208</v>
      </c>
      <c r="L422" s="38" t="s">
        <v>151</v>
      </c>
      <c r="M422" t="str">
        <f t="shared" si="29"/>
        <v>Toán</v>
      </c>
      <c r="O422">
        <f>VLOOKUP(G422,'Thong tin HS HK I'!L:N,3,0)</f>
        <v>16</v>
      </c>
      <c r="P422" t="str">
        <f t="shared" si="27"/>
        <v>T</v>
      </c>
    </row>
    <row r="423" spans="7:16" ht="19.5" customHeight="1">
      <c r="G423" s="56" t="s">
        <v>61</v>
      </c>
      <c r="H423" s="38" t="s">
        <v>571</v>
      </c>
      <c r="I423" s="35" t="s">
        <v>666</v>
      </c>
      <c r="J423" s="35" t="s">
        <v>1</v>
      </c>
      <c r="K423" s="35" t="s">
        <v>208</v>
      </c>
      <c r="L423" s="38" t="s">
        <v>151</v>
      </c>
      <c r="M423" t="str">
        <f t="shared" si="29"/>
        <v>Toán</v>
      </c>
      <c r="O423">
        <f>VLOOKUP(G423,'Thong tin HS HK I'!L:N,3,0)</f>
        <v>16</v>
      </c>
      <c r="P423" t="str">
        <f t="shared" si="27"/>
        <v>T</v>
      </c>
    </row>
    <row r="424" spans="7:16" ht="19.5" customHeight="1">
      <c r="G424" s="56" t="s">
        <v>61</v>
      </c>
      <c r="H424" s="38" t="s">
        <v>572</v>
      </c>
      <c r="I424" s="35" t="s">
        <v>683</v>
      </c>
      <c r="J424" s="35" t="s">
        <v>685</v>
      </c>
      <c r="K424" s="35" t="s">
        <v>208</v>
      </c>
      <c r="L424" s="38" t="s">
        <v>233</v>
      </c>
      <c r="M424" t="str">
        <f t="shared" si="29"/>
        <v>Toán Lý</v>
      </c>
      <c r="O424">
        <f>VLOOKUP(G424,'Thong tin HS HK I'!L:N,3,0)</f>
        <v>16</v>
      </c>
      <c r="P424" t="str">
        <f t="shared" si="27"/>
        <v>T</v>
      </c>
    </row>
    <row r="425" spans="7:16" ht="19.5" customHeight="1">
      <c r="G425" s="56" t="s">
        <v>61</v>
      </c>
      <c r="H425" s="38" t="s">
        <v>567</v>
      </c>
      <c r="I425" s="35" t="s">
        <v>669</v>
      </c>
      <c r="J425" s="35" t="s">
        <v>1</v>
      </c>
      <c r="K425" s="35" t="s">
        <v>208</v>
      </c>
      <c r="L425" s="38" t="s">
        <v>188</v>
      </c>
      <c r="M425" t="str">
        <f t="shared" si="29"/>
        <v>Văn</v>
      </c>
      <c r="O425">
        <f>VLOOKUP(G425,'Thong tin HS HK I'!L:N,3,0)</f>
        <v>16</v>
      </c>
      <c r="P425" t="str">
        <f t="shared" si="27"/>
        <v>V</v>
      </c>
    </row>
    <row r="426" spans="7:16" ht="19.5" customHeight="1">
      <c r="G426" s="56" t="s">
        <v>61</v>
      </c>
      <c r="H426" s="38" t="s">
        <v>565</v>
      </c>
      <c r="I426" s="35" t="s">
        <v>666</v>
      </c>
      <c r="J426" s="35" t="s">
        <v>1</v>
      </c>
      <c r="K426" s="35" t="s">
        <v>208</v>
      </c>
      <c r="L426" s="38" t="s">
        <v>271</v>
      </c>
      <c r="M426" t="str">
        <f t="shared" si="29"/>
        <v>Văn</v>
      </c>
      <c r="O426">
        <f>VLOOKUP(G426,'Thong tin HS HK I'!L:N,3,0)</f>
        <v>16</v>
      </c>
      <c r="P426" t="str">
        <f t="shared" si="27"/>
        <v>V</v>
      </c>
    </row>
    <row r="427" spans="7:16" ht="19.5" customHeight="1">
      <c r="G427" s="56" t="s">
        <v>61</v>
      </c>
      <c r="H427" s="38" t="s">
        <v>573</v>
      </c>
      <c r="I427" s="35" t="s">
        <v>668</v>
      </c>
      <c r="J427" s="35" t="s">
        <v>685</v>
      </c>
      <c r="K427" s="35" t="s">
        <v>343</v>
      </c>
      <c r="L427" s="38" t="s">
        <v>182</v>
      </c>
      <c r="M427" t="s">
        <v>702</v>
      </c>
      <c r="O427">
        <f>VLOOKUP(G427,'Thong tin HS HK I'!L:N,3,0)</f>
        <v>16</v>
      </c>
      <c r="P427" t="str">
        <f t="shared" si="27"/>
        <v>z</v>
      </c>
    </row>
    <row r="428" spans="7:12" ht="19.5" customHeight="1">
      <c r="G428" s="56"/>
      <c r="H428" s="38"/>
      <c r="I428" s="35"/>
      <c r="J428" s="35"/>
      <c r="K428" s="35"/>
      <c r="L428" s="38"/>
    </row>
    <row r="429" spans="7:13" ht="19.5" customHeight="1">
      <c r="G429" s="53"/>
      <c r="H429" s="14"/>
      <c r="I429" s="15"/>
      <c r="J429" s="15"/>
      <c r="K429" s="10"/>
      <c r="L429" s="14"/>
      <c r="M429" s="66"/>
    </row>
    <row r="430" spans="7:17" ht="19.5" customHeight="1">
      <c r="G430" s="53"/>
      <c r="H430" s="9"/>
      <c r="I430" s="8"/>
      <c r="J430" s="8"/>
      <c r="K430" s="8"/>
      <c r="L430" s="21"/>
      <c r="Q430">
        <v>1</v>
      </c>
    </row>
    <row r="431" spans="7:12" ht="19.5" customHeight="1">
      <c r="G431" s="53"/>
      <c r="H431" s="9"/>
      <c r="I431" s="8"/>
      <c r="J431" s="8"/>
      <c r="K431" s="8"/>
      <c r="L431" s="21"/>
    </row>
    <row r="432" spans="7:12" ht="19.5" customHeight="1">
      <c r="G432" s="53"/>
      <c r="H432" s="9"/>
      <c r="I432" s="8"/>
      <c r="J432" s="8"/>
      <c r="K432" s="8"/>
      <c r="L432" s="9"/>
    </row>
    <row r="433" spans="7:12" ht="19.5" customHeight="1">
      <c r="G433" s="53"/>
      <c r="H433" s="9"/>
      <c r="I433" s="8"/>
      <c r="J433" s="8"/>
      <c r="K433" s="8"/>
      <c r="L433" s="21"/>
    </row>
    <row r="434" spans="7:12" ht="19.5" customHeight="1">
      <c r="G434" s="53"/>
      <c r="H434" s="9"/>
      <c r="I434" s="8"/>
      <c r="J434" s="8"/>
      <c r="K434" s="8"/>
      <c r="L434" s="9"/>
    </row>
    <row r="435" spans="7:12" ht="19.5" customHeight="1">
      <c r="G435" s="53"/>
      <c r="H435" s="9"/>
      <c r="I435" s="8"/>
      <c r="J435" s="8"/>
      <c r="K435" s="8"/>
      <c r="L435" s="21"/>
    </row>
    <row r="436" spans="7:12" ht="19.5" customHeight="1">
      <c r="G436" s="53"/>
      <c r="H436" s="9"/>
      <c r="I436" s="8"/>
      <c r="J436" s="8"/>
      <c r="K436" s="8"/>
      <c r="L436" s="9"/>
    </row>
    <row r="437" spans="7:12" ht="19.5" customHeight="1">
      <c r="G437" s="53"/>
      <c r="H437" s="9"/>
      <c r="I437" s="8"/>
      <c r="J437" s="8"/>
      <c r="K437" s="8"/>
      <c r="L437" s="21"/>
    </row>
    <row r="438" spans="7:12" ht="19.5" customHeight="1">
      <c r="G438" s="53"/>
      <c r="H438" s="9"/>
      <c r="I438" s="8"/>
      <c r="J438" s="8"/>
      <c r="K438" s="8"/>
      <c r="L438" s="21"/>
    </row>
    <row r="439" spans="7:12" ht="19.5" customHeight="1">
      <c r="G439" s="53"/>
      <c r="H439" s="9"/>
      <c r="I439" s="8"/>
      <c r="J439" s="8"/>
      <c r="K439" s="8"/>
      <c r="L439" s="21"/>
    </row>
    <row r="440" spans="7:12" ht="19.5" customHeight="1">
      <c r="G440" s="53"/>
      <c r="H440" s="9"/>
      <c r="I440" s="8"/>
      <c r="J440" s="8"/>
      <c r="K440" s="8"/>
      <c r="L440" s="21"/>
    </row>
    <row r="441" spans="7:12" ht="19.5" customHeight="1">
      <c r="G441" s="53"/>
      <c r="H441" s="9"/>
      <c r="I441" s="8"/>
      <c r="J441" s="8"/>
      <c r="K441" s="8"/>
      <c r="L441" s="21"/>
    </row>
    <row r="442" spans="7:12" ht="19.5" customHeight="1">
      <c r="G442" s="53"/>
      <c r="H442" s="9"/>
      <c r="I442" s="8"/>
      <c r="J442" s="8"/>
      <c r="K442" s="8"/>
      <c r="L442" s="21"/>
    </row>
    <row r="443" spans="7:12" ht="19.5" customHeight="1">
      <c r="G443" s="57"/>
      <c r="H443" s="28"/>
      <c r="I443" s="24"/>
      <c r="J443" s="24"/>
      <c r="K443" s="27"/>
      <c r="L443" s="7"/>
    </row>
    <row r="444" spans="7:12" ht="19.5" customHeight="1">
      <c r="G444" s="53"/>
      <c r="H444" s="18"/>
      <c r="I444" s="11"/>
      <c r="J444" s="11"/>
      <c r="K444" s="11"/>
      <c r="L444" s="7"/>
    </row>
    <row r="445" spans="7:12" ht="19.5" customHeight="1">
      <c r="G445" s="47"/>
      <c r="H445" s="18"/>
      <c r="I445" s="11"/>
      <c r="J445" s="11"/>
      <c r="K445" s="11"/>
      <c r="L445" s="7"/>
    </row>
    <row r="446" spans="7:12" ht="19.5" customHeight="1">
      <c r="G446" s="46"/>
      <c r="H446" s="9"/>
      <c r="I446" s="8"/>
      <c r="J446" s="8"/>
      <c r="K446" s="8"/>
      <c r="L446" s="9"/>
    </row>
    <row r="447" spans="7:12" ht="19.5" customHeight="1">
      <c r="G447" s="7"/>
      <c r="H447" s="9"/>
      <c r="I447" s="8"/>
      <c r="J447" s="8"/>
      <c r="K447" s="8"/>
      <c r="L447" s="62"/>
    </row>
    <row r="448" spans="7:12" ht="19.5" customHeight="1">
      <c r="G448" s="7"/>
      <c r="H448" s="9"/>
      <c r="I448" s="8"/>
      <c r="J448" s="8"/>
      <c r="K448" s="8"/>
      <c r="L448" s="9"/>
    </row>
    <row r="449" spans="7:12" ht="19.5" customHeight="1">
      <c r="G449" s="7"/>
      <c r="H449" s="9"/>
      <c r="I449" s="8"/>
      <c r="J449" s="8"/>
      <c r="K449" s="8"/>
      <c r="L449" s="9"/>
    </row>
    <row r="450" spans="7:12" ht="19.5" customHeight="1">
      <c r="G450" s="7"/>
      <c r="H450" s="9"/>
      <c r="I450" s="8"/>
      <c r="J450" s="8"/>
      <c r="K450" s="8"/>
      <c r="L450" s="21"/>
    </row>
    <row r="451" spans="7:12" ht="19.5" customHeight="1">
      <c r="G451" s="7"/>
      <c r="H451" s="9"/>
      <c r="I451" s="8"/>
      <c r="J451" s="8"/>
      <c r="K451" s="8"/>
      <c r="L451" s="62"/>
    </row>
    <row r="452" spans="7:12" ht="19.5" customHeight="1">
      <c r="G452" s="7"/>
      <c r="H452" s="9"/>
      <c r="I452" s="8"/>
      <c r="J452" s="8"/>
      <c r="K452" s="8"/>
      <c r="L452" s="9"/>
    </row>
    <row r="453" spans="7:12" ht="19.5" customHeight="1">
      <c r="G453" s="7"/>
      <c r="H453" s="9"/>
      <c r="I453" s="8"/>
      <c r="J453" s="8"/>
      <c r="K453" s="8"/>
      <c r="L453" s="9"/>
    </row>
    <row r="454" spans="7:12" ht="19.5" customHeight="1">
      <c r="G454" s="7"/>
      <c r="H454" s="9"/>
      <c r="I454" s="8"/>
      <c r="J454" s="8"/>
      <c r="K454" s="8"/>
      <c r="L454" s="9"/>
    </row>
    <row r="455" spans="7:12" ht="19.5" customHeight="1">
      <c r="G455" s="7"/>
      <c r="H455" s="9"/>
      <c r="I455" s="8"/>
      <c r="J455" s="8"/>
      <c r="K455" s="8"/>
      <c r="L455" s="9"/>
    </row>
    <row r="456" spans="7:12" ht="19.5" customHeight="1">
      <c r="G456" s="7"/>
      <c r="H456" s="9"/>
      <c r="I456" s="8"/>
      <c r="J456" s="8"/>
      <c r="K456" s="8"/>
      <c r="L456" s="21"/>
    </row>
    <row r="457" spans="7:12" ht="19.5" customHeight="1">
      <c r="G457" s="7"/>
      <c r="H457" s="9"/>
      <c r="I457" s="8"/>
      <c r="J457" s="8"/>
      <c r="K457" s="8"/>
      <c r="L457" s="9"/>
    </row>
    <row r="458" spans="7:12" ht="19.5" customHeight="1">
      <c r="G458" s="7"/>
      <c r="H458" s="9"/>
      <c r="I458" s="8"/>
      <c r="J458" s="8"/>
      <c r="K458" s="8"/>
      <c r="L458" s="9"/>
    </row>
    <row r="459" spans="7:12" ht="19.5" customHeight="1">
      <c r="G459" s="7"/>
      <c r="H459" s="9"/>
      <c r="I459" s="8"/>
      <c r="J459" s="8"/>
      <c r="K459" s="8"/>
      <c r="L459" s="9"/>
    </row>
    <row r="460" spans="7:12" ht="19.5" customHeight="1">
      <c r="G460" s="7"/>
      <c r="H460" s="9"/>
      <c r="I460" s="8"/>
      <c r="J460" s="8"/>
      <c r="K460" s="8"/>
      <c r="L460" s="9"/>
    </row>
    <row r="461" spans="7:12" ht="19.5" customHeight="1">
      <c r="G461" s="7"/>
      <c r="H461" s="9"/>
      <c r="I461" s="8"/>
      <c r="J461" s="8"/>
      <c r="K461" s="8"/>
      <c r="L461" s="9"/>
    </row>
    <row r="462" spans="7:12" ht="19.5" customHeight="1">
      <c r="G462" s="7"/>
      <c r="H462" s="9"/>
      <c r="I462" s="8"/>
      <c r="J462" s="8"/>
      <c r="K462" s="8"/>
      <c r="L462" s="63"/>
    </row>
    <row r="463" spans="7:12" ht="19.5" customHeight="1">
      <c r="G463" s="7"/>
      <c r="H463" s="9"/>
      <c r="I463" s="8"/>
      <c r="J463" s="8"/>
      <c r="K463" s="8"/>
      <c r="L463" s="9"/>
    </row>
    <row r="464" spans="7:12" ht="19.5" customHeight="1">
      <c r="G464" s="7"/>
      <c r="H464" s="9"/>
      <c r="I464" s="8"/>
      <c r="J464" s="8"/>
      <c r="K464" s="8"/>
      <c r="L464" s="9"/>
    </row>
    <row r="465" spans="7:12" ht="19.5" customHeight="1">
      <c r="G465" s="7"/>
      <c r="H465" s="9"/>
      <c r="I465" s="8"/>
      <c r="J465" s="8"/>
      <c r="K465" s="8"/>
      <c r="L465" s="62"/>
    </row>
    <row r="466" spans="7:12" ht="19.5" customHeight="1">
      <c r="G466" s="7"/>
      <c r="H466" s="9"/>
      <c r="I466" s="8"/>
      <c r="J466" s="8"/>
      <c r="K466" s="8"/>
      <c r="L466" s="21"/>
    </row>
    <row r="467" spans="7:12" ht="19.5" customHeight="1">
      <c r="G467" s="7"/>
      <c r="H467" s="53"/>
      <c r="I467" s="45"/>
      <c r="J467" s="8"/>
      <c r="K467" s="8"/>
      <c r="L467" s="62"/>
    </row>
    <row r="468" spans="7:12" ht="19.5" customHeight="1">
      <c r="G468" s="7"/>
      <c r="H468" s="53"/>
      <c r="I468" s="45"/>
      <c r="J468" s="8"/>
      <c r="K468" s="8"/>
      <c r="L468" s="63"/>
    </row>
    <row r="469" spans="7:12" ht="19.5" customHeight="1">
      <c r="G469" s="7"/>
      <c r="H469" s="53"/>
      <c r="I469" s="45"/>
      <c r="J469" s="8"/>
      <c r="K469" s="8"/>
      <c r="L469" s="21"/>
    </row>
    <row r="470" spans="7:12" ht="19.5" customHeight="1">
      <c r="G470" s="7"/>
      <c r="H470" s="53"/>
      <c r="I470" s="45"/>
      <c r="J470" s="8"/>
      <c r="K470" s="8"/>
      <c r="L470" s="9"/>
    </row>
    <row r="471" spans="7:12" ht="19.5" customHeight="1">
      <c r="G471" s="41"/>
      <c r="H471" s="54" t="s">
        <v>450</v>
      </c>
      <c r="I471" s="45"/>
      <c r="J471" s="8"/>
      <c r="K471" s="8"/>
      <c r="L471" s="9"/>
    </row>
    <row r="472" spans="7:12" ht="19.5" customHeight="1">
      <c r="G472" s="41"/>
      <c r="H472" s="54" t="s">
        <v>185</v>
      </c>
      <c r="I472" s="45"/>
      <c r="J472" s="8"/>
      <c r="K472" s="8"/>
      <c r="L472" s="21"/>
    </row>
    <row r="473" spans="7:12" ht="19.5" customHeight="1">
      <c r="G473" s="41"/>
      <c r="H473" s="54" t="s">
        <v>305</v>
      </c>
      <c r="I473" s="45"/>
      <c r="J473" s="8"/>
      <c r="K473" s="8"/>
      <c r="L473" s="21"/>
    </row>
    <row r="474" spans="7:12" ht="19.5" customHeight="1">
      <c r="G474" s="11"/>
      <c r="H474" s="20" t="s">
        <v>464</v>
      </c>
      <c r="I474" s="11"/>
      <c r="J474" s="11"/>
      <c r="K474" s="11"/>
      <c r="L474" s="7"/>
    </row>
    <row r="475" spans="7:12" ht="19.5" customHeight="1">
      <c r="G475" s="11"/>
      <c r="H475" s="20" t="s">
        <v>148</v>
      </c>
      <c r="I475" s="11"/>
      <c r="J475" s="11"/>
      <c r="K475" s="11"/>
      <c r="L475" s="7"/>
    </row>
    <row r="476" spans="7:12" ht="19.5" customHeight="1">
      <c r="G476" s="22"/>
      <c r="H476" s="23" t="s">
        <v>251</v>
      </c>
      <c r="I476" s="8"/>
      <c r="J476" s="8"/>
      <c r="K476" s="8"/>
      <c r="L476" s="21"/>
    </row>
    <row r="477" spans="7:12" ht="19.5" customHeight="1">
      <c r="G477" s="22"/>
      <c r="H477" s="23" t="s">
        <v>204</v>
      </c>
      <c r="I477" s="8"/>
      <c r="J477" s="8"/>
      <c r="K477" s="8"/>
      <c r="L477" s="21"/>
    </row>
    <row r="478" spans="7:12" ht="19.5" customHeight="1">
      <c r="G478" s="19"/>
      <c r="H478" s="20" t="s">
        <v>482</v>
      </c>
      <c r="I478" s="11"/>
      <c r="J478" s="11"/>
      <c r="K478" s="11"/>
      <c r="L478" s="7"/>
    </row>
    <row r="479" spans="7:12" ht="19.5" customHeight="1">
      <c r="G479" s="19"/>
      <c r="H479" s="20" t="s">
        <v>500</v>
      </c>
      <c r="I479" s="11"/>
      <c r="J479" s="11"/>
      <c r="K479" s="11"/>
      <c r="L479" s="7"/>
    </row>
    <row r="480" spans="7:12" ht="19.5" customHeight="1">
      <c r="G480" s="34"/>
      <c r="H480" s="12" t="s">
        <v>533</v>
      </c>
      <c r="I480" s="8"/>
      <c r="J480" s="8"/>
      <c r="K480" s="8"/>
      <c r="L480" s="9"/>
    </row>
    <row r="481" spans="7:12" ht="19.5" customHeight="1">
      <c r="G481" s="19"/>
      <c r="H481" s="20" t="s">
        <v>344</v>
      </c>
      <c r="I481" s="11"/>
      <c r="J481" s="11"/>
      <c r="K481" s="11"/>
      <c r="L481" s="7"/>
    </row>
    <row r="482" spans="7:12" ht="19.5" customHeight="1">
      <c r="G482" s="19"/>
      <c r="H482" s="37" t="s">
        <v>561</v>
      </c>
      <c r="I482" s="11"/>
      <c r="J482" s="11"/>
      <c r="K482" s="11"/>
      <c r="L482" s="7"/>
    </row>
    <row r="483" spans="7:12" ht="19.5" customHeight="1">
      <c r="G483" s="49"/>
      <c r="H483" s="38"/>
      <c r="I483" s="35"/>
      <c r="J483" s="35"/>
      <c r="K483" s="35"/>
      <c r="L483" s="38"/>
    </row>
    <row r="484" spans="7:12" ht="19.5" customHeight="1">
      <c r="G484" s="49"/>
      <c r="H484" s="38"/>
      <c r="I484" s="35"/>
      <c r="J484" s="35"/>
      <c r="K484" s="35"/>
      <c r="L484" s="38"/>
    </row>
    <row r="485" spans="7:12" ht="19.5" customHeight="1">
      <c r="G485" s="49"/>
      <c r="H485" s="38"/>
      <c r="I485" s="35"/>
      <c r="J485" s="35"/>
      <c r="K485" s="35"/>
      <c r="L485" s="21"/>
    </row>
    <row r="486" spans="7:12" ht="19.5" customHeight="1">
      <c r="G486" s="49"/>
      <c r="H486" s="38"/>
      <c r="I486" s="35"/>
      <c r="J486" s="35"/>
      <c r="K486" s="35"/>
      <c r="L486" s="38"/>
    </row>
    <row r="487" spans="7:12" ht="19.5" customHeight="1">
      <c r="G487" s="49"/>
      <c r="H487" s="38"/>
      <c r="I487" s="35"/>
      <c r="J487" s="35"/>
      <c r="K487" s="35"/>
      <c r="L487" s="38"/>
    </row>
    <row r="488" spans="7:12" ht="19.5" customHeight="1">
      <c r="G488" s="49"/>
      <c r="H488" s="38"/>
      <c r="I488" s="35"/>
      <c r="J488" s="35"/>
      <c r="K488" s="35"/>
      <c r="L488" s="21"/>
    </row>
    <row r="489" spans="7:12" ht="19.5" customHeight="1">
      <c r="G489" s="49"/>
      <c r="H489" s="38"/>
      <c r="I489" s="35"/>
      <c r="J489" s="35"/>
      <c r="K489" s="35"/>
      <c r="L489" s="38"/>
    </row>
    <row r="490" spans="7:12" ht="19.5" customHeight="1">
      <c r="G490" s="49"/>
      <c r="H490" s="38"/>
      <c r="I490" s="35"/>
      <c r="J490" s="35"/>
      <c r="K490" s="35"/>
      <c r="L490" s="38"/>
    </row>
    <row r="491" spans="7:12" ht="19.5" customHeight="1">
      <c r="G491" s="49"/>
      <c r="H491" s="38"/>
      <c r="I491" s="35"/>
      <c r="J491" s="35"/>
      <c r="K491" s="35"/>
      <c r="L491" s="38"/>
    </row>
    <row r="492" spans="7:12" ht="19.5" customHeight="1">
      <c r="G492" s="49"/>
      <c r="H492" s="38"/>
      <c r="I492" s="35"/>
      <c r="J492" s="35"/>
      <c r="K492" s="35"/>
      <c r="L492" s="38"/>
    </row>
    <row r="493" spans="7:12" ht="19.5" customHeight="1">
      <c r="G493" s="49"/>
      <c r="H493" s="38"/>
      <c r="I493" s="35"/>
      <c r="J493" s="35"/>
      <c r="K493" s="35"/>
      <c r="L493" s="38"/>
    </row>
    <row r="494" spans="7:12" ht="19.5" customHeight="1">
      <c r="G494" s="49"/>
      <c r="H494" s="38"/>
      <c r="I494" s="35"/>
      <c r="J494" s="35"/>
      <c r="K494" s="35"/>
      <c r="L494" s="38"/>
    </row>
    <row r="495" spans="7:12" ht="19.5" customHeight="1">
      <c r="G495" s="49"/>
      <c r="H495" s="38"/>
      <c r="I495" s="35"/>
      <c r="J495" s="35"/>
      <c r="K495" s="35"/>
      <c r="L495" s="38"/>
    </row>
    <row r="496" spans="7:12" ht="19.5" customHeight="1">
      <c r="G496" s="49"/>
      <c r="H496" s="38"/>
      <c r="I496" s="35"/>
      <c r="J496" s="35"/>
      <c r="K496" s="35"/>
      <c r="L496" s="38"/>
    </row>
    <row r="497" spans="7:12" ht="19.5" customHeight="1">
      <c r="G497" s="49"/>
      <c r="H497" s="38"/>
      <c r="I497" s="35"/>
      <c r="J497" s="35"/>
      <c r="K497" s="35"/>
      <c r="L497" s="38"/>
    </row>
    <row r="498" spans="7:12" ht="19.5" customHeight="1">
      <c r="G498" s="49"/>
      <c r="H498" s="38" t="s">
        <v>564</v>
      </c>
      <c r="I498" s="35"/>
      <c r="J498" s="35"/>
      <c r="K498" s="35"/>
      <c r="L498" s="38"/>
    </row>
    <row r="499" spans="7:12" ht="19.5" customHeight="1">
      <c r="G499" s="52"/>
      <c r="H499" s="55" t="s">
        <v>385</v>
      </c>
      <c r="I499" s="35"/>
      <c r="J499" s="35"/>
      <c r="K499" s="35"/>
      <c r="L499" s="38"/>
    </row>
    <row r="500" spans="7:12" ht="19.5" customHeight="1">
      <c r="G500" s="19"/>
      <c r="H500" s="20" t="s">
        <v>574</v>
      </c>
      <c r="I500" s="11"/>
      <c r="J500" s="11"/>
      <c r="K500" s="11"/>
      <c r="L500" s="7"/>
    </row>
    <row r="501" spans="7:12" ht="19.5" customHeight="1">
      <c r="G501" s="19"/>
      <c r="H501" s="20" t="s">
        <v>604</v>
      </c>
      <c r="I501" s="11"/>
      <c r="J501" s="11"/>
      <c r="K501" s="11"/>
      <c r="L501" s="7"/>
    </row>
  </sheetData>
  <sheetProtection/>
  <autoFilter ref="G12:P429"/>
  <dataValidations count="1">
    <dataValidation type="list" allowBlank="1" showInputMessage="1" showErrorMessage="1" sqref="A3">
      <formula1>$N$3:$N$17</formula1>
    </dataValidation>
  </dataValidation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 TNHH Dien Tu Thuong Mai Viet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Thang</dc:creator>
  <cp:keywords/>
  <dc:description/>
  <cp:lastModifiedBy>NguyenQuyen</cp:lastModifiedBy>
  <cp:lastPrinted>2013-01-02T01:39:58Z</cp:lastPrinted>
  <dcterms:created xsi:type="dcterms:W3CDTF">2011-04-30T02:09:14Z</dcterms:created>
  <dcterms:modified xsi:type="dcterms:W3CDTF">2013-12-26T02:19:55Z</dcterms:modified>
  <cp:category/>
  <cp:version/>
  <cp:contentType/>
  <cp:contentStatus/>
</cp:coreProperties>
</file>